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24226"/>
  <mc:AlternateContent xmlns:mc="http://schemas.openxmlformats.org/markup-compatibility/2006">
    <mc:Choice Requires="x15">
      <x15ac:absPath xmlns:x15ac="http://schemas.microsoft.com/office/spreadsheetml/2010/11/ac" url="C:\Users\Michelle\Downloads\"/>
    </mc:Choice>
  </mc:AlternateContent>
  <bookViews>
    <workbookView xWindow="0" yWindow="0" windowWidth="19200" windowHeight="8184" firstSheet="3" activeTab="5"/>
  </bookViews>
  <sheets>
    <sheet name="Cover Sheet" sheetId="9" r:id="rId1"/>
    <sheet name="Problem #1" sheetId="20" r:id="rId2"/>
    <sheet name="Problem #2" sheetId="21" r:id="rId3"/>
    <sheet name="Problem #3" sheetId="17" r:id="rId4"/>
    <sheet name="Problem #4" sheetId="22" r:id="rId5"/>
    <sheet name="Problem #5" sheetId="23" r:id="rId6"/>
    <sheet name="Problem #6" sheetId="24" r:id="rId7"/>
    <sheet name="Problem #7" sheetId="25" r:id="rId8"/>
    <sheet name="Problem #8" sheetId="10" r:id="rId9"/>
  </sheets>
  <definedNames>
    <definedName name="_xlnm.Print_Area" localSheetId="0">'Cover Sheet'!$B$2:$G$30</definedName>
    <definedName name="_xlnm.Print_Area" localSheetId="1">'Problem #1'!$B$2:$G$22</definedName>
    <definedName name="_xlnm.Print_Area" localSheetId="2">'Problem #2'!$B$2:$J$35</definedName>
    <definedName name="_xlnm.Print_Area" localSheetId="3">'Problem #3'!$B$2:$H$58</definedName>
    <definedName name="_xlnm.Print_Area" localSheetId="4">'Problem #4'!$B$2:$F$40</definedName>
    <definedName name="_xlnm.Print_Area" localSheetId="5">'Problem #5'!$B$2:$F$31</definedName>
    <definedName name="_xlnm.Print_Area" localSheetId="6">'Problem #6'!$B$2:$H$42</definedName>
    <definedName name="_xlnm.Print_Area" localSheetId="7">'Problem #7'!$B$2:$I$54</definedName>
    <definedName name="_xlnm.Print_Area" localSheetId="8">'Problem #8'!#REF!</definedName>
  </definedNames>
  <calcPr calcId="171027"/>
</workbook>
</file>

<file path=xl/calcChain.xml><?xml version="1.0" encoding="utf-8"?>
<calcChain xmlns="http://schemas.openxmlformats.org/spreadsheetml/2006/main">
  <c r="C26" i="23" l="1"/>
  <c r="C17" i="23"/>
  <c r="C10" i="23"/>
  <c r="S18" i="22"/>
  <c r="S17" i="22"/>
  <c r="R18" i="22"/>
  <c r="R17" i="22"/>
  <c r="Q18" i="22"/>
  <c r="Q19" i="22"/>
  <c r="Q20" i="22"/>
  <c r="Q21" i="22"/>
  <c r="Q22" i="22"/>
  <c r="Q23" i="22"/>
  <c r="Q24" i="22"/>
  <c r="Q25" i="22"/>
  <c r="Q26" i="22"/>
  <c r="Q17" i="22"/>
  <c r="O17" i="22"/>
  <c r="E34" i="22"/>
  <c r="E33" i="22"/>
  <c r="C34" i="22"/>
  <c r="I36" i="22"/>
  <c r="I35" i="22"/>
  <c r="H35" i="22"/>
  <c r="H33" i="22"/>
  <c r="C27" i="22"/>
  <c r="E27" i="22"/>
  <c r="C22" i="22"/>
  <c r="E19" i="22"/>
  <c r="C19" i="22"/>
  <c r="O26" i="22"/>
  <c r="O25" i="22"/>
  <c r="O24" i="22"/>
  <c r="O23" i="22"/>
  <c r="O22" i="22"/>
  <c r="O21" i="22"/>
  <c r="O20" i="22"/>
  <c r="O19" i="22"/>
  <c r="O18" i="22"/>
  <c r="M27" i="22"/>
  <c r="L18" i="22"/>
  <c r="L19" i="22"/>
  <c r="L20" i="22"/>
  <c r="L21" i="22"/>
  <c r="L22" i="22"/>
  <c r="L23" i="22"/>
  <c r="L24" i="22"/>
  <c r="L25" i="22"/>
  <c r="L26" i="22"/>
  <c r="L17" i="22"/>
  <c r="C10" i="22"/>
  <c r="G59" i="17"/>
  <c r="F59" i="17"/>
  <c r="G56" i="17"/>
  <c r="F54" i="17"/>
  <c r="F53" i="17"/>
  <c r="G48" i="17"/>
  <c r="F48" i="17"/>
  <c r="N37" i="17"/>
  <c r="M37" i="17"/>
  <c r="N36" i="17"/>
  <c r="N34" i="17"/>
  <c r="M34" i="17"/>
  <c r="M36" i="17"/>
  <c r="F43" i="17"/>
  <c r="F42" i="17"/>
  <c r="G19" i="17"/>
  <c r="F19" i="17"/>
  <c r="G29" i="17"/>
  <c r="F29" i="17"/>
  <c r="G27" i="17"/>
  <c r="G26" i="17"/>
  <c r="F25" i="17"/>
  <c r="F24" i="17"/>
  <c r="G16" i="17"/>
  <c r="G17" i="17"/>
  <c r="F15" i="17"/>
  <c r="F14" i="17"/>
  <c r="N9" i="17"/>
  <c r="M9" i="17"/>
  <c r="N8" i="17"/>
  <c r="M8" i="17"/>
  <c r="N7" i="17"/>
  <c r="M7" i="17"/>
  <c r="G15" i="25" l="1"/>
  <c r="G16" i="25" s="1"/>
  <c r="G17" i="25" s="1"/>
  <c r="G18" i="25" s="1"/>
  <c r="G19" i="25" s="1"/>
  <c r="G20" i="25" s="1"/>
  <c r="G21" i="25" s="1"/>
  <c r="G22" i="25" s="1"/>
  <c r="G23" i="25" s="1"/>
  <c r="I22" i="22" l="1"/>
  <c r="I21" i="22"/>
  <c r="I23" i="22" s="1"/>
  <c r="I18" i="22"/>
  <c r="G13" i="24" l="1"/>
  <c r="G9" i="24"/>
  <c r="F27" i="9" l="1"/>
</calcChain>
</file>

<file path=xl/sharedStrings.xml><?xml version="1.0" encoding="utf-8"?>
<sst xmlns="http://schemas.openxmlformats.org/spreadsheetml/2006/main" count="226" uniqueCount="177">
  <si>
    <t>B</t>
  </si>
  <si>
    <t>Possible Points:</t>
  </si>
  <si>
    <t>Directions:</t>
  </si>
  <si>
    <t>Jackson College</t>
  </si>
  <si>
    <t>ACC 240</t>
  </si>
  <si>
    <t>Name:</t>
  </si>
  <si>
    <t>Cash</t>
  </si>
  <si>
    <t>Debit</t>
  </si>
  <si>
    <t>Credit</t>
  </si>
  <si>
    <t>Other Assets</t>
  </si>
  <si>
    <t>Description</t>
  </si>
  <si>
    <t>Date</t>
  </si>
  <si>
    <t xml:space="preserve">Due date:  </t>
  </si>
  <si>
    <t>Land</t>
  </si>
  <si>
    <t>BALANCE</t>
  </si>
  <si>
    <t>Take a few minutes to reflect on your work with this test.  Then, write two responses:  (1)  Describe how you completed the test, describe your process.  (2) Make a statement including an electronic signature indicating that the work submitted under your name for this exam is your work alone.</t>
  </si>
  <si>
    <t>Test #3</t>
  </si>
  <si>
    <t>Certify your work on Test #3 for ACC 240:</t>
  </si>
  <si>
    <t>Test #3 components and points:</t>
  </si>
  <si>
    <t>L</t>
  </si>
  <si>
    <t>O</t>
  </si>
  <si>
    <t>Account</t>
  </si>
  <si>
    <t>Buildings</t>
  </si>
  <si>
    <t>Problem #1 - PPE Matching</t>
  </si>
  <si>
    <t xml:space="preserve">Directions:  Match the following description of PPE cost items with the appropriate PPE accounts:
</t>
  </si>
  <si>
    <t>Land Improvements</t>
  </si>
  <si>
    <t>Cost description</t>
  </si>
  <si>
    <t>LI</t>
  </si>
  <si>
    <t>Interest cost incurred during building construction.</t>
  </si>
  <si>
    <t>Back taxes on purchased plot of land to be used for building site.</t>
  </si>
  <si>
    <t>Assessment by city for drainage system.</t>
  </si>
  <si>
    <t>Landscaping shrubs planted after building has been constructed.</t>
  </si>
  <si>
    <t>Demolition costs of building on land bought for plant site.</t>
  </si>
  <si>
    <t>Interest cost incurred after completion of building construction.</t>
  </si>
  <si>
    <t>Architect's fees.</t>
  </si>
  <si>
    <t>Grading and filling building site.</t>
  </si>
  <si>
    <t>Parking lots.</t>
  </si>
  <si>
    <t>Building permits.</t>
  </si>
  <si>
    <t>Problem #1  PPE Matching</t>
  </si>
  <si>
    <t>PATENT</t>
  </si>
  <si>
    <t>LAND</t>
  </si>
  <si>
    <t>BUILDING</t>
  </si>
  <si>
    <t>Paid to remove building (paid Kwik Demolition Co. $6000, but received $1000 from the sale of salvaged material)</t>
  </si>
  <si>
    <t>Paid legal fees (includes $2000 to examine the title covering the land purchase and $1000 for legal work in connection with the building construction)</t>
  </si>
  <si>
    <t>Paid city special tax assessment for street improvements of $8000</t>
  </si>
  <si>
    <t>Made first construction payment of the new building at $500,000</t>
  </si>
  <si>
    <t>Made final payment on building construction of $500,000</t>
  </si>
  <si>
    <t>Allocation of the plant supervisor’s salary related to the construction project, $20,000</t>
  </si>
  <si>
    <t>Asset write-up (due to rising land costs, the company president is sure that the land is worth at least $100,000 more than the original cost to the company).</t>
  </si>
  <si>
    <t>Purchased land and dilapidated building (paid $100,000 cash and issued 1,000 shares of stock with a par value of $100 per share at an active trading market value per share of $150 per share)</t>
  </si>
  <si>
    <t>Paid fire insurance premium of $4000 for construction related coverage</t>
  </si>
  <si>
    <t>Problem #2 - PPE Acquisition</t>
  </si>
  <si>
    <t>Problem #3 - Journal entries for exchange of fixed assets</t>
  </si>
  <si>
    <t>Equipment (cost)</t>
  </si>
  <si>
    <t>Accumulated depreciation</t>
  </si>
  <si>
    <t>Fair value of equipment</t>
  </si>
  <si>
    <t>Jackson:</t>
  </si>
  <si>
    <t>Lansing:</t>
  </si>
  <si>
    <t>EXCHANGE</t>
  </si>
  <si>
    <t>Exchange journal entry for Jackson Inc:</t>
  </si>
  <si>
    <t>Exchange journal entry for Lansing Inc:</t>
  </si>
  <si>
    <t>FOR BOTH</t>
  </si>
  <si>
    <t>COMPANIES:</t>
  </si>
  <si>
    <t>INFORMATION</t>
  </si>
  <si>
    <t>Cash received (paid)</t>
  </si>
  <si>
    <t>Problem #3 Journal entries for exchange of fixed assets</t>
  </si>
  <si>
    <t>Problem #4 - Depreciation calculations</t>
  </si>
  <si>
    <t xml:space="preserve">Method: </t>
  </si>
  <si>
    <t>Straight</t>
  </si>
  <si>
    <t>Sum-of-</t>
  </si>
  <si>
    <t>the-years</t>
  </si>
  <si>
    <t>digits</t>
  </si>
  <si>
    <t>line</t>
  </si>
  <si>
    <t>method</t>
  </si>
  <si>
    <t>Units of</t>
  </si>
  <si>
    <t>production</t>
  </si>
  <si>
    <t>(working</t>
  </si>
  <si>
    <t>hours)</t>
  </si>
  <si>
    <t>Double</t>
  </si>
  <si>
    <t>declining</t>
  </si>
  <si>
    <t>balance</t>
  </si>
  <si>
    <t>Problem #4 Depreciation calculations</t>
  </si>
  <si>
    <t>Problem #5 - Depletion case</t>
  </si>
  <si>
    <t>Year 1</t>
  </si>
  <si>
    <t>Depletion</t>
  </si>
  <si>
    <t>Expense:</t>
  </si>
  <si>
    <t>Depreciation</t>
  </si>
  <si>
    <t>cost of ore</t>
  </si>
  <si>
    <t>per ton</t>
  </si>
  <si>
    <t>Rock and Roll Company purchased a rock quarry for $10,000,000 estimated to contain 2 million tons of commercial rock material. When the quarry is completely depleted, it was expected that the land would be worth $100,000. A building was constructed on the site for $250,000, which will have no salvage value when the quarry is depleted. During the Year 1, 800,000 tons of material is removed, and $350,000 was spent for labor and other operating costs.  You will need to determine a reasonable manner for allocating depreciation on the building.  Then, do your best to analyze and document the cost of ore per ton for the first year of operations. Show all supporting calculations.</t>
  </si>
  <si>
    <t>Directions:  calculate depletion expense, depreciation expense and the cost per ton of ore mined for Year 1</t>
  </si>
  <si>
    <t>Problem #5 Depletion case</t>
  </si>
  <si>
    <t>Problem #6 Goodwill case</t>
  </si>
  <si>
    <t>Problem #7 Patent case</t>
  </si>
  <si>
    <t>Problem #6 - Goodwill case</t>
  </si>
  <si>
    <t>WAXMAN</t>
  </si>
  <si>
    <t>SHEET:</t>
  </si>
  <si>
    <t>Receivables</t>
  </si>
  <si>
    <t>Inventories</t>
  </si>
  <si>
    <t>Plant assets, net</t>
  </si>
  <si>
    <t>Liabilities</t>
  </si>
  <si>
    <t>Common stock</t>
  </si>
  <si>
    <t>Retained earnings</t>
  </si>
  <si>
    <t xml:space="preserve">Part 1 Directions:  Prepare the journal entry by Valentine to record the purchase of Waxman including the determination of the amount of goodwill (if any) implied in the purchase price of $3,500,000. </t>
  </si>
  <si>
    <t>Part 2 Directions:  Answer the following questions about Goodwill:  (1) Under what circumstances is it appropriate to record goodwill? (2) Is Goodwill amortized?  (3) Can Goodwill be impaired?</t>
  </si>
  <si>
    <t>Problem #7 - Patent case</t>
  </si>
  <si>
    <t>YEAR</t>
  </si>
  <si>
    <t>AMORTIZATION EXPENSE</t>
  </si>
  <si>
    <t>PATENT CARRYING VALUE</t>
  </si>
  <si>
    <t>Problem #2 PPE Acquisition</t>
  </si>
  <si>
    <t xml:space="preserve">Directions:  Determine the proper balances @ 12/31/17 for the Land and Building accounts. 
</t>
  </si>
  <si>
    <t xml:space="preserve">Background:  Monkey Manufacturing Inc. incorporated on 1/1/17 but was unable to begin manufacturing activities until 8/1/17 because the new factory facilities were not completed until that date. Costs related to the purchase of the Land and Building construction include:
</t>
  </si>
  <si>
    <r>
      <t xml:space="preserve">Part 1:  Assume that the following cases are independent and rely on the following data.  Jackson Co. and Lansing Co. traded equipment on 7/1/2017.  </t>
    </r>
    <r>
      <rPr>
        <b/>
        <sz val="11"/>
        <color theme="1"/>
        <rFont val="Calibri"/>
        <family val="2"/>
        <scheme val="minor"/>
      </rPr>
      <t>The exchange has commercial substance.</t>
    </r>
    <r>
      <rPr>
        <sz val="11"/>
        <color theme="1"/>
        <rFont val="Calibri"/>
        <family val="2"/>
        <scheme val="minor"/>
      </rPr>
      <t xml:space="preserve">  Prepare journal entries to record this exchange for both companies.</t>
    </r>
  </si>
  <si>
    <r>
      <t xml:space="preserve">Part 2:  Assume that the following cases are independent and rely on the following data.  Jackson Co. and Lansing Co. traded equipment on 12/1/2017.  </t>
    </r>
    <r>
      <rPr>
        <b/>
        <sz val="11"/>
        <color theme="1"/>
        <rFont val="Calibri"/>
        <family val="2"/>
        <scheme val="minor"/>
      </rPr>
      <t>The exchange lacks commercial substance.</t>
    </r>
    <r>
      <rPr>
        <sz val="11"/>
        <color theme="1"/>
        <rFont val="Calibri"/>
        <family val="2"/>
        <scheme val="minor"/>
      </rPr>
      <t xml:space="preserve">  Prepare journal entries to record this exchange for both companies.</t>
    </r>
  </si>
  <si>
    <t>A high-speed multiple-bit diamond drill press costing $1,300,000 has an estimated salvage value of $100,000 and a life of ten years.  This asset was purchased on November 1st, 2017.  Lifetime output is estimated at 200,000 units; the press produced 25,000 units in year one and 20,000 in year two.  What is the annual depreciation for each of the first two years under the following depreciation methods?  (Show all calculations.)</t>
  </si>
  <si>
    <t>2017 Depreciation Expense:</t>
  </si>
  <si>
    <t>2018 Depreciation Expense:</t>
  </si>
  <si>
    <t>Background:  Valentine Company decided to expand further by purchasing Waxman Company. The balance sheet of Waxman Company as of December 31, 2016 includes:</t>
  </si>
  <si>
    <t>Valentine and Waxman agree to an appraisal, which indicates that the fair value of the inventory is $270,000 and the fair value of the plant assets is $1625,000. The fair value of all receivable and payable accounts is equal to the amounts reported on the balance sheet. The agreed purchase price was $3,500,000 set for 7/1/2017, and this amount is paid in cash to the previous owners of Waxman Company.</t>
  </si>
  <si>
    <t xml:space="preserve">Background:  In early January 2017, Power Source Corporation applied for a patent, incurring legal costs of $80,000. The estimated usefulness of the patent is ten years.
</t>
  </si>
  <si>
    <t xml:space="preserve">In January 2019, Power Source incurred an additional $12,000 in legal fees for a successful defense of its patent.  
</t>
  </si>
  <si>
    <t xml:space="preserve">Directions:  Compute amortization expense and carrying balance of the patent at the end of the year for all years of the life of the Patent from 2017 through 2026 including t-account analysis for the Patent account.  </t>
  </si>
  <si>
    <t xml:space="preserve">At the beginning of 2020, based on new market research, Power Sources determines that the fair value of the patent is $50,000. Record the impairment in 2020.  No other developments occur and the patent is in use through its remaining life.
</t>
  </si>
  <si>
    <t xml:space="preserve">#4  Now, focusing on our ACC 240 class; describe the 3 to 5 most important things you learned about accounting in ACC 240 this semester.  </t>
  </si>
  <si>
    <t xml:space="preserve">#5  Describe the 3 to 5 things you learned about yourself this semester due to your work and participation with ACC 240.  What did you learn about your work ethic, commitment to college, self strategies for working with online classes, etc.?  </t>
  </si>
  <si>
    <t>Problem #8 Writing on ethics and also on ACC 240</t>
  </si>
  <si>
    <t>Thursday midnight 5/4/17</t>
  </si>
  <si>
    <t xml:space="preserve">Complete this exam using your resources including textbook, notes and online research.  Make every attempt to complete all sections and parts.  Include your name at the top of this file and complete the section to certify, describe and sign your work as your own.  When complete, save and submit in JetNet.  </t>
  </si>
  <si>
    <t>http://www.journalofaccountancy.com/news/2016/dec/ifrs-faces-long-odds-in-us-201615633.html</t>
  </si>
  <si>
    <t>The issue of IFRS will now long standing and pervasive.  Will IFRS ever really come to the US?</t>
  </si>
  <si>
    <t>#1  Study and review the following article on IFRS.  Summarize the main points from the article.  What is the author saying about IFRS as of December 2016?</t>
  </si>
  <si>
    <t>Problem #8 -  Essays on IFRS, on ACC 240 and about you</t>
  </si>
  <si>
    <t>#2  Describe your opinion of IFRS.  Do you believe IFRS will be 100% fully adopted in the US?  When?  How?</t>
  </si>
  <si>
    <t>#3  Describe how you believe IFRS will impact your career in accounting and your plan for adjusting to these changes to the accounting profession.</t>
  </si>
  <si>
    <t>Caluculations of Gain or Losses</t>
  </si>
  <si>
    <t>Fair Value</t>
  </si>
  <si>
    <t>Book Value</t>
  </si>
  <si>
    <t>Jackson</t>
  </si>
  <si>
    <t>Lansing</t>
  </si>
  <si>
    <t>Gain or (Loss)</t>
  </si>
  <si>
    <t>Equipment</t>
  </si>
  <si>
    <t>Accumulated Depreciation</t>
  </si>
  <si>
    <t>Gain in Disposals</t>
  </si>
  <si>
    <t>Gain on Disposal</t>
  </si>
  <si>
    <t>Equipement</t>
  </si>
  <si>
    <t>Gain or Loss on Disposal</t>
  </si>
  <si>
    <t>Cash Received/ Paid</t>
  </si>
  <si>
    <t>Loss on Disposal</t>
  </si>
  <si>
    <t>Gain on disposal</t>
  </si>
  <si>
    <t>(1,300,000-100,000)/(10*12/2)</t>
  </si>
  <si>
    <t>Straight Line does not change</t>
  </si>
  <si>
    <t>Michelle Curtis</t>
  </si>
  <si>
    <t xml:space="preserve">I completed this in my bed and on my couch. All the work/information provided within this doucument is my work. </t>
  </si>
  <si>
    <t>Year</t>
  </si>
  <si>
    <t>Depreciation Base</t>
  </si>
  <si>
    <t>Remaining Life in years</t>
  </si>
  <si>
    <t>Depreciation Fraction</t>
  </si>
  <si>
    <t>Depreciaion Expense</t>
  </si>
  <si>
    <t>Book Value YR ED</t>
  </si>
  <si>
    <t>(1300000-100000)*(10/55)</t>
  </si>
  <si>
    <t>(1300000-100000)*(9/55)</t>
  </si>
  <si>
    <t>(1300000-100000)*(10/55)*(10/12)</t>
  </si>
  <si>
    <t>((1300000-100000)*25000)/200000</t>
  </si>
  <si>
    <t>((1300000-100000)*20000)/200000</t>
  </si>
  <si>
    <t>Cost=</t>
  </si>
  <si>
    <t>Straight line</t>
  </si>
  <si>
    <t>3% Double Declining</t>
  </si>
  <si>
    <t>Straight Line</t>
  </si>
  <si>
    <t>Double Depreciation</t>
  </si>
  <si>
    <t>Sum of years</t>
  </si>
  <si>
    <t>Sum of units</t>
  </si>
  <si>
    <t>Semi Annual</t>
  </si>
  <si>
    <t>(Cost - Salvage Value)* Tons of Material Exctracted/Estimateed Tons of Material</t>
  </si>
  <si>
    <t>(10000000-100000)*800000/2000000</t>
  </si>
  <si>
    <t>(250000-0)*800000/2000000</t>
  </si>
  <si>
    <t>(Depletion Cost + Depreciation + Labor and other Cost) / Tons of Material Extracted</t>
  </si>
  <si>
    <t>(3,960,000+100,000+350,000)/800,000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</si>
</sst>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_(&quot;$&quot;* \(#,##0.00\);_(&quot;$&quot;* &quot;-&quot;??_);_(@_)"/>
    <numFmt numFmtId="43" formatCode="_(* #,##0.00_);_(* \(#,##0.00\);_(* &quot;-&quot;??_);_(@_)"/>
    <numFmt numFmtId="164" formatCode="_(&quot;$&quot;* #,##0_);_(&quot;$&quot;* \(#,##0\);_(&quot;$&quot;* &quot;-&quot;??_);_(@_)"/>
    <numFmt numFmtId="165" formatCode="&quot;$&quot;#,##0"/>
    <numFmt numFmtId="166" formatCode="&quot;$&quot;#,##0.00"/>
    <numFmt numFmtId="174" formatCode="#\ ???/???"/>
    <numFmt numFmtId="176" formatCode="_(&quot;$&quot;* #,##0.0000_);_(&quot;$&quot;* \(#,##0.0000\);_(&quot;$&quot;* &quot;-&quot;??_);_(@_)"/>
  </numFmts>
  <fonts count="28" x14ac:knownFonts="1">
    <font>
      <sz val="11"/>
      <color theme="1"/>
      <name val="Calibri"/>
      <family val="2"/>
      <scheme val="minor"/>
    </font>
    <font>
      <b/>
      <sz val="11"/>
      <color theme="1"/>
      <name val="Calibri"/>
      <family val="2"/>
      <scheme val="minor"/>
    </font>
    <font>
      <sz val="11"/>
      <color theme="1"/>
      <name val="Calibri"/>
      <family val="2"/>
    </font>
    <font>
      <sz val="14"/>
      <name val="Calibri"/>
      <family val="2"/>
      <scheme val="minor"/>
    </font>
    <font>
      <sz val="11"/>
      <color rgb="FF0000CC"/>
      <name val="Calibri"/>
      <family val="2"/>
      <scheme val="minor"/>
    </font>
    <font>
      <b/>
      <sz val="11"/>
      <color rgb="FF0000CC"/>
      <name val="Calibri"/>
      <family val="2"/>
      <scheme val="minor"/>
    </font>
    <font>
      <b/>
      <sz val="18"/>
      <color theme="1"/>
      <name val="Calibri"/>
      <family val="2"/>
      <scheme val="minor"/>
    </font>
    <font>
      <b/>
      <sz val="14"/>
      <color theme="1"/>
      <name val="Calibri"/>
      <family val="2"/>
      <scheme val="minor"/>
    </font>
    <font>
      <b/>
      <sz val="18"/>
      <color rgb="FFFF0000"/>
      <name val="Calibri"/>
      <family val="2"/>
      <scheme val="minor"/>
    </font>
    <font>
      <b/>
      <sz val="11"/>
      <color rgb="FFFF0000"/>
      <name val="Calibri"/>
      <family val="2"/>
      <scheme val="minor"/>
    </font>
    <font>
      <b/>
      <sz val="14"/>
      <name val="Calibri"/>
      <family val="2"/>
      <scheme val="minor"/>
    </font>
    <font>
      <sz val="10"/>
      <name val="Gadugi"/>
      <family val="2"/>
    </font>
    <font>
      <sz val="10"/>
      <color indexed="12"/>
      <name val="Gadugi"/>
      <family val="2"/>
    </font>
    <font>
      <sz val="10"/>
      <color rgb="FF0000CC"/>
      <name val="Gadugi"/>
      <family val="2"/>
    </font>
    <font>
      <b/>
      <sz val="11"/>
      <name val="Gadugi"/>
      <family val="2"/>
    </font>
    <font>
      <sz val="11"/>
      <color rgb="FFFF0000"/>
      <name val="Calibri"/>
      <family val="2"/>
      <scheme val="minor"/>
    </font>
    <font>
      <sz val="14"/>
      <color theme="1"/>
      <name val="Calibri"/>
      <family val="2"/>
    </font>
    <font>
      <sz val="8"/>
      <name val="Gadugi"/>
      <family val="2"/>
    </font>
    <font>
      <b/>
      <sz val="11"/>
      <color theme="1"/>
      <name val="Gadugi"/>
      <family val="2"/>
    </font>
    <font>
      <sz val="8"/>
      <color theme="1"/>
      <name val="Calibri"/>
      <family val="2"/>
      <scheme val="minor"/>
    </font>
    <font>
      <b/>
      <sz val="12"/>
      <color theme="1"/>
      <name val="Calibri"/>
      <family val="2"/>
      <scheme val="minor"/>
    </font>
    <font>
      <sz val="8"/>
      <color theme="1"/>
      <name val="Gadugi"/>
      <family val="2"/>
    </font>
    <font>
      <sz val="14"/>
      <color theme="1"/>
      <name val="Calibri"/>
      <family val="2"/>
      <scheme val="minor"/>
    </font>
    <font>
      <sz val="11"/>
      <name val="Calibri"/>
      <family val="2"/>
      <scheme val="minor"/>
    </font>
    <font>
      <sz val="10"/>
      <color theme="1"/>
      <name val="Calibri"/>
      <family val="2"/>
      <scheme val="minor"/>
    </font>
    <font>
      <sz val="11"/>
      <color rgb="FF0000CC"/>
      <name val="Calibri"/>
      <family val="2"/>
    </font>
    <font>
      <u/>
      <sz val="11"/>
      <color theme="10"/>
      <name val="Calibri"/>
      <family val="2"/>
      <scheme val="minor"/>
    </font>
    <font>
      <sz val="11"/>
      <color theme="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8" tint="0.39997558519241921"/>
        <bgColor indexed="64"/>
      </patternFill>
    </fill>
  </fills>
  <borders count="45">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top style="thin">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12"/>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12"/>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style="medium">
        <color indexed="64"/>
      </left>
      <right style="medium">
        <color indexed="12"/>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12"/>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12"/>
      </right>
      <top/>
      <bottom/>
      <diagonal/>
    </border>
    <border>
      <left/>
      <right style="medium">
        <color indexed="12"/>
      </right>
      <top/>
      <bottom/>
      <diagonal/>
    </border>
    <border>
      <left style="thin">
        <color indexed="64"/>
      </left>
      <right style="thin">
        <color indexed="64"/>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5">
    <xf numFmtId="0" fontId="0" fillId="0" borderId="0"/>
    <xf numFmtId="0" fontId="26" fillId="0" borderId="0" applyNumberFormat="0" applyFill="0" applyBorder="0" applyAlignment="0" applyProtection="0"/>
    <xf numFmtId="43" fontId="27" fillId="0" borderId="0" applyFont="0" applyFill="0" applyBorder="0" applyAlignment="0" applyProtection="0"/>
    <xf numFmtId="44" fontId="27" fillId="0" borderId="0" applyFont="0" applyFill="0" applyBorder="0" applyAlignment="0" applyProtection="0"/>
    <xf numFmtId="9" fontId="27" fillId="0" borderId="0" applyFont="0" applyFill="0" applyBorder="0" applyAlignment="0" applyProtection="0"/>
  </cellStyleXfs>
  <cellXfs count="237">
    <xf numFmtId="0" fontId="0" fillId="0" borderId="0" xfId="0"/>
    <xf numFmtId="0" fontId="1" fillId="0" borderId="0" xfId="0" applyFont="1"/>
    <xf numFmtId="0" fontId="3" fillId="0" borderId="0" xfId="0" applyFont="1"/>
    <xf numFmtId="1" fontId="3" fillId="0" borderId="0" xfId="0" applyNumberFormat="1" applyFont="1" applyAlignment="1">
      <alignment horizontal="center" vertical="top" wrapText="1"/>
    </xf>
    <xf numFmtId="1" fontId="3" fillId="0" borderId="0" xfId="0" applyNumberFormat="1" applyFont="1" applyAlignment="1">
      <alignment horizontal="center" vertical="top"/>
    </xf>
    <xf numFmtId="0" fontId="3" fillId="0" borderId="0" xfId="0" applyFont="1" applyAlignment="1">
      <alignment horizontal="center"/>
    </xf>
    <xf numFmtId="0" fontId="0" fillId="0" borderId="0" xfId="0" applyFill="1"/>
    <xf numFmtId="0" fontId="3" fillId="0" borderId="2" xfId="0" applyFont="1" applyBorder="1" applyAlignment="1">
      <alignment horizontal="center"/>
    </xf>
    <xf numFmtId="0" fontId="3" fillId="0" borderId="0" xfId="0" applyFont="1" applyBorder="1" applyAlignment="1">
      <alignment horizontal="center"/>
    </xf>
    <xf numFmtId="0" fontId="3" fillId="0" borderId="6" xfId="0" applyFont="1" applyBorder="1" applyAlignment="1">
      <alignment horizontal="center"/>
    </xf>
    <xf numFmtId="0" fontId="0" fillId="0" borderId="0" xfId="0" applyAlignment="1">
      <alignment horizontal="left" vertical="center" wrapText="1"/>
    </xf>
    <xf numFmtId="0" fontId="0" fillId="0" borderId="0" xfId="0" applyAlignment="1">
      <alignment wrapText="1"/>
    </xf>
    <xf numFmtId="20" fontId="6" fillId="0" borderId="0" xfId="0" applyNumberFormat="1" applyFont="1" applyAlignment="1">
      <alignment horizontal="left"/>
    </xf>
    <xf numFmtId="20" fontId="7" fillId="0" borderId="0" xfId="0" applyNumberFormat="1" applyFont="1" applyAlignment="1">
      <alignment horizontal="left"/>
    </xf>
    <xf numFmtId="0" fontId="0" fillId="0" borderId="0" xfId="0" applyAlignment="1"/>
    <xf numFmtId="0" fontId="6" fillId="0" borderId="0" xfId="0" applyFont="1" applyAlignment="1">
      <alignment horizontal="left"/>
    </xf>
    <xf numFmtId="0" fontId="8" fillId="0" borderId="0" xfId="0" applyFont="1" applyAlignment="1">
      <alignment horizontal="right"/>
    </xf>
    <xf numFmtId="0" fontId="0" fillId="0" borderId="0" xfId="0" applyAlignment="1">
      <alignment horizontal="left"/>
    </xf>
    <xf numFmtId="0" fontId="0" fillId="0" borderId="0" xfId="0" applyAlignment="1">
      <alignment horizontal="center"/>
    </xf>
    <xf numFmtId="0" fontId="9" fillId="0" borderId="0" xfId="0" applyFont="1" applyAlignment="1">
      <alignment horizontal="center"/>
    </xf>
    <xf numFmtId="0" fontId="0" fillId="0" borderId="0" xfId="0" applyFont="1" applyAlignment="1">
      <alignment horizontal="left"/>
    </xf>
    <xf numFmtId="0" fontId="0" fillId="0" borderId="0" xfId="0" applyFill="1" applyAlignment="1">
      <alignment horizontal="center"/>
    </xf>
    <xf numFmtId="0" fontId="0" fillId="0" borderId="0" xfId="0" applyFont="1" applyFill="1" applyBorder="1" applyAlignment="1">
      <alignment horizontal="center"/>
    </xf>
    <xf numFmtId="0" fontId="0" fillId="0" borderId="0" xfId="0" applyFont="1" applyFill="1" applyBorder="1" applyAlignment="1">
      <alignment horizontal="left"/>
    </xf>
    <xf numFmtId="0" fontId="0" fillId="0" borderId="0" xfId="0" applyFont="1" applyFill="1" applyAlignment="1">
      <alignment horizontal="left"/>
    </xf>
    <xf numFmtId="0" fontId="0" fillId="0" borderId="0" xfId="0" applyFill="1" applyBorder="1"/>
    <xf numFmtId="0" fontId="0" fillId="3" borderId="0" xfId="0" applyFill="1"/>
    <xf numFmtId="0" fontId="1" fillId="3" borderId="0" xfId="0" applyFont="1" applyFill="1"/>
    <xf numFmtId="0" fontId="0" fillId="3" borderId="0" xfId="0" applyFill="1" applyAlignment="1">
      <alignment horizontal="left"/>
    </xf>
    <xf numFmtId="0" fontId="0" fillId="3" borderId="0" xfId="0" applyFill="1" applyAlignment="1">
      <alignment horizontal="center"/>
    </xf>
    <xf numFmtId="0" fontId="9" fillId="3" borderId="0" xfId="0" applyFont="1" applyFill="1" applyAlignment="1">
      <alignment horizontal="center"/>
    </xf>
    <xf numFmtId="0" fontId="0" fillId="3" borderId="0" xfId="0" applyFont="1" applyFill="1" applyBorder="1" applyAlignment="1">
      <alignment horizontal="left" vertical="top" wrapText="1"/>
    </xf>
    <xf numFmtId="0" fontId="1" fillId="3" borderId="0" xfId="0" applyFont="1" applyFill="1" applyBorder="1"/>
    <xf numFmtId="0" fontId="0" fillId="3" borderId="0" xfId="0" applyFont="1" applyFill="1" applyBorder="1" applyAlignment="1">
      <alignment horizontal="left"/>
    </xf>
    <xf numFmtId="0" fontId="0" fillId="3" borderId="0" xfId="0" applyFont="1" applyFill="1" applyBorder="1" applyAlignment="1">
      <alignment horizontal="center"/>
    </xf>
    <xf numFmtId="1" fontId="0" fillId="3" borderId="0" xfId="0" applyNumberFormat="1" applyFont="1" applyFill="1" applyBorder="1" applyAlignment="1">
      <alignment horizontal="center"/>
    </xf>
    <xf numFmtId="0" fontId="10" fillId="0" borderId="0" xfId="0" applyFont="1"/>
    <xf numFmtId="164" fontId="11" fillId="3" borderId="1" xfId="0" applyNumberFormat="1" applyFont="1" applyFill="1" applyBorder="1"/>
    <xf numFmtId="0" fontId="0" fillId="0" borderId="0" xfId="0" applyAlignment="1">
      <alignment horizontal="left" indent="1"/>
    </xf>
    <xf numFmtId="0" fontId="0" fillId="3" borderId="1" xfId="0" applyFill="1" applyBorder="1"/>
    <xf numFmtId="0" fontId="0" fillId="3" borderId="1" xfId="0" applyFill="1" applyBorder="1" applyAlignment="1">
      <alignment horizontal="center"/>
    </xf>
    <xf numFmtId="0" fontId="0" fillId="3" borderId="1" xfId="0" applyFill="1" applyBorder="1" applyAlignment="1">
      <alignment horizontal="center" vertical="center"/>
    </xf>
    <xf numFmtId="0" fontId="5" fillId="5" borderId="1" xfId="0" applyFont="1" applyFill="1" applyBorder="1" applyAlignment="1">
      <alignment horizontal="center"/>
    </xf>
    <xf numFmtId="0" fontId="9" fillId="0" borderId="0" xfId="0" applyFont="1"/>
    <xf numFmtId="0" fontId="11" fillId="5" borderId="18" xfId="0" applyFont="1" applyFill="1" applyBorder="1" applyAlignment="1">
      <alignment horizontal="center"/>
    </xf>
    <xf numFmtId="0" fontId="12" fillId="5" borderId="22" xfId="0" applyFont="1" applyFill="1" applyBorder="1"/>
    <xf numFmtId="0" fontId="11" fillId="5" borderId="24" xfId="0" applyFont="1" applyFill="1" applyBorder="1" applyAlignment="1">
      <alignment horizontal="center"/>
    </xf>
    <xf numFmtId="0" fontId="12" fillId="5" borderId="27" xfId="0" applyFont="1" applyFill="1" applyBorder="1"/>
    <xf numFmtId="164" fontId="13" fillId="5" borderId="20" xfId="0" applyNumberFormat="1" applyFont="1" applyFill="1" applyBorder="1"/>
    <xf numFmtId="164" fontId="13" fillId="5" borderId="21" xfId="0" applyNumberFormat="1" applyFont="1" applyFill="1" applyBorder="1"/>
    <xf numFmtId="0" fontId="13" fillId="5" borderId="30" xfId="0" applyFont="1" applyFill="1" applyBorder="1"/>
    <xf numFmtId="14" fontId="11" fillId="5" borderId="6" xfId="0" applyNumberFormat="1" applyFont="1" applyFill="1" applyBorder="1" applyAlignment="1">
      <alignment horizontal="center"/>
    </xf>
    <xf numFmtId="0" fontId="13" fillId="5" borderId="20" xfId="0" applyFont="1" applyFill="1" applyBorder="1"/>
    <xf numFmtId="0" fontId="13" fillId="5" borderId="31" xfId="0" applyFont="1" applyFill="1" applyBorder="1" applyAlignment="1">
      <alignment horizontal="left" indent="1"/>
    </xf>
    <xf numFmtId="0" fontId="13" fillId="5" borderId="25" xfId="0" applyFont="1" applyFill="1" applyBorder="1"/>
    <xf numFmtId="164" fontId="13" fillId="5" borderId="25" xfId="0" applyNumberFormat="1" applyFont="1" applyFill="1" applyBorder="1"/>
    <xf numFmtId="164" fontId="13" fillId="5" borderId="26" xfId="0" applyNumberFormat="1" applyFont="1" applyFill="1" applyBorder="1"/>
    <xf numFmtId="0" fontId="14" fillId="6" borderId="10" xfId="0" applyFont="1" applyFill="1" applyBorder="1" applyAlignment="1">
      <alignment horizontal="center"/>
    </xf>
    <xf numFmtId="0" fontId="14" fillId="6" borderId="14" xfId="0" applyFont="1" applyFill="1" applyBorder="1" applyAlignment="1">
      <alignment horizontal="center"/>
    </xf>
    <xf numFmtId="0" fontId="16"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xf numFmtId="14" fontId="0" fillId="0" borderId="0" xfId="0" applyNumberFormat="1" applyAlignment="1">
      <alignment horizontal="left"/>
    </xf>
    <xf numFmtId="14" fontId="0" fillId="0" borderId="0" xfId="0" applyNumberFormat="1" applyAlignment="1">
      <alignment horizontal="left" vertical="top"/>
    </xf>
    <xf numFmtId="0" fontId="11" fillId="0" borderId="0" xfId="0" applyFont="1" applyFill="1" applyBorder="1" applyAlignment="1">
      <alignment horizontal="center"/>
    </xf>
    <xf numFmtId="0" fontId="11" fillId="0" borderId="0" xfId="0" applyFont="1" applyFill="1" applyBorder="1" applyAlignment="1">
      <alignment horizontal="left" indent="1"/>
    </xf>
    <xf numFmtId="0" fontId="11" fillId="0" borderId="0" xfId="0" applyFont="1" applyFill="1" applyBorder="1"/>
    <xf numFmtId="14" fontId="13" fillId="5" borderId="6" xfId="0" applyNumberFormat="1" applyFont="1" applyFill="1" applyBorder="1" applyAlignment="1">
      <alignment horizontal="left" indent="1"/>
    </xf>
    <xf numFmtId="164" fontId="11" fillId="0" borderId="0" xfId="0" applyNumberFormat="1" applyFont="1" applyFill="1" applyBorder="1"/>
    <xf numFmtId="0" fontId="18" fillId="0" borderId="0" xfId="0" applyFont="1"/>
    <xf numFmtId="0" fontId="11" fillId="5" borderId="36" xfId="0" applyFont="1" applyFill="1" applyBorder="1" applyAlignment="1">
      <alignment horizontal="center"/>
    </xf>
    <xf numFmtId="14" fontId="11" fillId="5" borderId="0" xfId="0" applyNumberFormat="1" applyFont="1" applyFill="1" applyBorder="1" applyAlignment="1">
      <alignment horizontal="center"/>
    </xf>
    <xf numFmtId="164" fontId="13" fillId="5" borderId="32" xfId="0" applyNumberFormat="1" applyFont="1" applyFill="1" applyBorder="1"/>
    <xf numFmtId="164" fontId="13" fillId="5" borderId="37" xfId="0" applyNumberFormat="1" applyFont="1" applyFill="1" applyBorder="1"/>
    <xf numFmtId="0" fontId="12" fillId="5" borderId="9" xfId="0" applyFont="1" applyFill="1" applyBorder="1"/>
    <xf numFmtId="0" fontId="15" fillId="0" borderId="0" xfId="0" applyFont="1"/>
    <xf numFmtId="10" fontId="15" fillId="0" borderId="0" xfId="0" applyNumberFormat="1" applyFont="1"/>
    <xf numFmtId="14" fontId="4" fillId="2" borderId="8" xfId="0" applyNumberFormat="1" applyFont="1" applyFill="1" applyBorder="1" applyAlignment="1">
      <alignment horizontal="left"/>
    </xf>
    <xf numFmtId="164" fontId="4" fillId="2" borderId="23" xfId="0" applyNumberFormat="1" applyFont="1" applyFill="1" applyBorder="1"/>
    <xf numFmtId="14" fontId="4" fillId="2" borderId="8" xfId="0" applyNumberFormat="1" applyFont="1" applyFill="1" applyBorder="1"/>
    <xf numFmtId="164" fontId="4" fillId="2" borderId="8" xfId="0" applyNumberFormat="1" applyFont="1" applyFill="1" applyBorder="1"/>
    <xf numFmtId="0" fontId="4" fillId="0" borderId="0" xfId="0" applyFont="1"/>
    <xf numFmtId="14" fontId="4" fillId="2" borderId="0" xfId="0" applyNumberFormat="1" applyFont="1" applyFill="1" applyBorder="1" applyAlignment="1">
      <alignment horizontal="left"/>
    </xf>
    <xf numFmtId="164" fontId="4" fillId="2" borderId="7" xfId="0" applyNumberFormat="1" applyFont="1" applyFill="1" applyBorder="1"/>
    <xf numFmtId="14" fontId="4" fillId="2" borderId="0" xfId="0" applyNumberFormat="1" applyFont="1" applyFill="1" applyBorder="1"/>
    <xf numFmtId="164" fontId="4" fillId="2" borderId="0" xfId="0" applyNumberFormat="1" applyFont="1" applyFill="1" applyBorder="1"/>
    <xf numFmtId="14" fontId="4" fillId="2" borderId="0" xfId="0" applyNumberFormat="1" applyFont="1" applyFill="1"/>
    <xf numFmtId="164" fontId="4" fillId="2" borderId="0" xfId="0" applyNumberFormat="1" applyFont="1" applyFill="1"/>
    <xf numFmtId="0" fontId="4" fillId="2" borderId="0" xfId="0" applyFont="1" applyFill="1" applyBorder="1" applyAlignment="1">
      <alignment horizontal="left"/>
    </xf>
    <xf numFmtId="0" fontId="4" fillId="2" borderId="6" xfId="0" applyFont="1" applyFill="1" applyBorder="1" applyAlignment="1">
      <alignment horizontal="left"/>
    </xf>
    <xf numFmtId="164" fontId="4" fillId="2" borderId="19" xfId="0" applyNumberFormat="1" applyFont="1" applyFill="1" applyBorder="1"/>
    <xf numFmtId="14" fontId="4" fillId="2" borderId="6" xfId="0" applyNumberFormat="1" applyFont="1" applyFill="1" applyBorder="1"/>
    <xf numFmtId="164" fontId="4" fillId="2" borderId="6" xfId="0" applyNumberFormat="1" applyFont="1" applyFill="1" applyBorder="1"/>
    <xf numFmtId="0" fontId="4" fillId="2" borderId="0" xfId="0" applyFont="1" applyFill="1"/>
    <xf numFmtId="0" fontId="4" fillId="2" borderId="0" xfId="0" applyFont="1" applyFill="1" applyBorder="1"/>
    <xf numFmtId="0" fontId="20" fillId="3" borderId="38" xfId="0" applyFont="1" applyFill="1" applyBorder="1"/>
    <xf numFmtId="49" fontId="1" fillId="3" borderId="32" xfId="0" applyNumberFormat="1" applyFont="1" applyFill="1" applyBorder="1" applyAlignment="1">
      <alignment horizontal="center"/>
    </xf>
    <xf numFmtId="0" fontId="0" fillId="3" borderId="33" xfId="0" applyFill="1" applyBorder="1"/>
    <xf numFmtId="165" fontId="0" fillId="3" borderId="19" xfId="0" applyNumberFormat="1" applyFill="1" applyBorder="1"/>
    <xf numFmtId="49" fontId="0" fillId="3" borderId="38" xfId="0" applyNumberFormat="1" applyFill="1" applyBorder="1"/>
    <xf numFmtId="0" fontId="0" fillId="3" borderId="23" xfId="0" applyFill="1" applyBorder="1"/>
    <xf numFmtId="0" fontId="0" fillId="3" borderId="7" xfId="0" applyFill="1" applyBorder="1"/>
    <xf numFmtId="0" fontId="0" fillId="3" borderId="32" xfId="0" applyFill="1" applyBorder="1"/>
    <xf numFmtId="0" fontId="0" fillId="3" borderId="35" xfId="0" applyFill="1" applyBorder="1"/>
    <xf numFmtId="49" fontId="0" fillId="3" borderId="32" xfId="0" applyNumberFormat="1" applyFont="1" applyFill="1" applyBorder="1" applyAlignment="1">
      <alignment horizontal="left"/>
    </xf>
    <xf numFmtId="49" fontId="0" fillId="3" borderId="32" xfId="0" applyNumberFormat="1" applyFill="1" applyBorder="1"/>
    <xf numFmtId="49" fontId="0" fillId="3" borderId="20" xfId="0" applyNumberFormat="1" applyFill="1" applyBorder="1"/>
    <xf numFmtId="0" fontId="0" fillId="3" borderId="19" xfId="0" applyFill="1" applyBorder="1"/>
    <xf numFmtId="0" fontId="4" fillId="5" borderId="34" xfId="0" applyFont="1" applyFill="1" applyBorder="1"/>
    <xf numFmtId="0" fontId="4" fillId="5" borderId="23" xfId="0" applyFont="1" applyFill="1" applyBorder="1"/>
    <xf numFmtId="0" fontId="4" fillId="5" borderId="0" xfId="0" applyFont="1" applyFill="1" applyBorder="1"/>
    <xf numFmtId="0" fontId="4" fillId="5" borderId="7" xfId="0" applyFont="1" applyFill="1" applyBorder="1"/>
    <xf numFmtId="0" fontId="4" fillId="5" borderId="35" xfId="0" applyFont="1" applyFill="1" applyBorder="1"/>
    <xf numFmtId="165" fontId="4" fillId="5" borderId="7" xfId="0" applyNumberFormat="1" applyFont="1" applyFill="1" applyBorder="1"/>
    <xf numFmtId="0" fontId="4" fillId="5" borderId="33" xfId="0" applyFont="1" applyFill="1" applyBorder="1"/>
    <xf numFmtId="0" fontId="4" fillId="5" borderId="19" xfId="0" applyFont="1" applyFill="1" applyBorder="1"/>
    <xf numFmtId="0" fontId="4" fillId="5" borderId="6" xfId="0" applyFont="1" applyFill="1" applyBorder="1"/>
    <xf numFmtId="0" fontId="4" fillId="5" borderId="35" xfId="0" quotePrefix="1" applyFont="1" applyFill="1" applyBorder="1" applyAlignment="1">
      <alignment horizontal="left" indent="2"/>
    </xf>
    <xf numFmtId="0" fontId="4" fillId="5" borderId="35" xfId="0" applyFont="1" applyFill="1" applyBorder="1" applyAlignment="1">
      <alignment horizontal="left" indent="2"/>
    </xf>
    <xf numFmtId="1" fontId="4" fillId="5" borderId="35" xfId="0" quotePrefix="1" applyNumberFormat="1" applyFont="1" applyFill="1" applyBorder="1" applyAlignment="1">
      <alignment horizontal="left" indent="2"/>
    </xf>
    <xf numFmtId="0" fontId="4" fillId="5" borderId="0" xfId="0" quotePrefix="1" applyFont="1" applyFill="1" applyBorder="1" applyAlignment="1">
      <alignment horizontal="left" indent="2"/>
    </xf>
    <xf numFmtId="1" fontId="4" fillId="5" borderId="7" xfId="0" applyNumberFormat="1" applyFont="1" applyFill="1" applyBorder="1" applyAlignment="1">
      <alignment horizontal="left"/>
    </xf>
    <xf numFmtId="165" fontId="4" fillId="5" borderId="0" xfId="0" applyNumberFormat="1" applyFont="1" applyFill="1" applyBorder="1"/>
    <xf numFmtId="49" fontId="1" fillId="3" borderId="35" xfId="0" applyNumberFormat="1" applyFont="1" applyFill="1" applyBorder="1" applyAlignment="1">
      <alignment horizontal="center"/>
    </xf>
    <xf numFmtId="49" fontId="0" fillId="3" borderId="34" xfId="0" applyNumberFormat="1" applyFill="1" applyBorder="1"/>
    <xf numFmtId="49" fontId="0" fillId="3" borderId="35" xfId="0" applyNumberFormat="1" applyFont="1" applyFill="1" applyBorder="1" applyAlignment="1">
      <alignment horizontal="left"/>
    </xf>
    <xf numFmtId="49" fontId="0" fillId="3" borderId="35" xfId="0" applyNumberFormat="1" applyFill="1" applyBorder="1"/>
    <xf numFmtId="49" fontId="0" fillId="3" borderId="33" xfId="0" applyNumberFormat="1" applyFill="1" applyBorder="1"/>
    <xf numFmtId="0" fontId="4" fillId="5" borderId="0" xfId="0" applyFont="1" applyFill="1" applyBorder="1" applyAlignment="1">
      <alignment horizontal="left" indent="2"/>
    </xf>
    <xf numFmtId="0" fontId="4" fillId="5" borderId="8" xfId="0" applyFont="1" applyFill="1" applyBorder="1"/>
    <xf numFmtId="1" fontId="4" fillId="5" borderId="7" xfId="0" quotePrefix="1" applyNumberFormat="1" applyFont="1" applyFill="1" applyBorder="1" applyAlignment="1">
      <alignment horizontal="left"/>
    </xf>
    <xf numFmtId="0" fontId="4" fillId="5" borderId="0" xfId="0" quotePrefix="1" applyFont="1" applyFill="1" applyBorder="1"/>
    <xf numFmtId="2" fontId="4" fillId="5" borderId="0" xfId="0" quotePrefix="1" applyNumberFormat="1" applyFont="1" applyFill="1" applyBorder="1"/>
    <xf numFmtId="2" fontId="4" fillId="5" borderId="0" xfId="0" applyNumberFormat="1" applyFont="1" applyFill="1" applyBorder="1"/>
    <xf numFmtId="1" fontId="4" fillId="2" borderId="0" xfId="0" applyNumberFormat="1" applyFont="1" applyFill="1" applyBorder="1" applyAlignment="1">
      <alignment horizontal="left"/>
    </xf>
    <xf numFmtId="14" fontId="4" fillId="2" borderId="8" xfId="0" applyNumberFormat="1" applyFont="1" applyFill="1" applyBorder="1" applyAlignment="1">
      <alignment horizontal="left" indent="1"/>
    </xf>
    <xf numFmtId="14" fontId="4" fillId="2" borderId="0" xfId="0" applyNumberFormat="1" applyFont="1" applyFill="1" applyBorder="1" applyAlignment="1">
      <alignment horizontal="left" indent="1"/>
    </xf>
    <xf numFmtId="14" fontId="4" fillId="2" borderId="0" xfId="0" applyNumberFormat="1" applyFont="1" applyFill="1" applyAlignment="1">
      <alignment horizontal="left" indent="1"/>
    </xf>
    <xf numFmtId="14" fontId="4" fillId="2" borderId="6" xfId="0" applyNumberFormat="1" applyFont="1" applyFill="1" applyBorder="1" applyAlignment="1">
      <alignment horizontal="left" indent="1"/>
    </xf>
    <xf numFmtId="0" fontId="4" fillId="2" borderId="0" xfId="0" applyFont="1" applyFill="1" applyBorder="1" applyAlignment="1">
      <alignment horizontal="left" indent="1"/>
    </xf>
    <xf numFmtId="0" fontId="4" fillId="2" borderId="6" xfId="0" applyFont="1" applyFill="1" applyBorder="1" applyAlignment="1">
      <alignment horizontal="left" indent="1"/>
    </xf>
    <xf numFmtId="0" fontId="4" fillId="2" borderId="0" xfId="0" applyFont="1" applyFill="1" applyAlignment="1">
      <alignment horizontal="left" indent="1"/>
    </xf>
    <xf numFmtId="0" fontId="4" fillId="2" borderId="8" xfId="0" applyFont="1" applyFill="1" applyBorder="1" applyAlignment="1">
      <alignment horizontal="left" indent="1"/>
    </xf>
    <xf numFmtId="44" fontId="4" fillId="2" borderId="8" xfId="0" applyNumberFormat="1" applyFont="1" applyFill="1" applyBorder="1"/>
    <xf numFmtId="2" fontId="4" fillId="2" borderId="0" xfId="0" applyNumberFormat="1" applyFont="1" applyFill="1"/>
    <xf numFmtId="1" fontId="4" fillId="0" borderId="0" xfId="0" applyNumberFormat="1" applyFont="1" applyFill="1" applyBorder="1" applyAlignment="1">
      <alignment horizontal="left"/>
    </xf>
    <xf numFmtId="164" fontId="4" fillId="0" borderId="0" xfId="0" applyNumberFormat="1" applyFont="1" applyFill="1" applyBorder="1"/>
    <xf numFmtId="0" fontId="4" fillId="0" borderId="0" xfId="0" applyFont="1" applyFill="1" applyBorder="1"/>
    <xf numFmtId="1" fontId="4" fillId="0" borderId="0" xfId="0" applyNumberFormat="1" applyFont="1" applyFill="1" applyBorder="1"/>
    <xf numFmtId="0" fontId="24" fillId="2" borderId="6" xfId="0" applyFont="1" applyFill="1" applyBorder="1" applyAlignment="1">
      <alignment horizontal="center" vertical="center"/>
    </xf>
    <xf numFmtId="0" fontId="24" fillId="2" borderId="6" xfId="0" applyFont="1" applyFill="1" applyBorder="1" applyAlignment="1">
      <alignment horizontal="center" vertical="center" wrapText="1"/>
    </xf>
    <xf numFmtId="0" fontId="2" fillId="0" borderId="0" xfId="0" applyFont="1" applyFill="1" applyBorder="1" applyAlignment="1">
      <alignment horizontal="left" wrapText="1"/>
    </xf>
    <xf numFmtId="0" fontId="25" fillId="2" borderId="1" xfId="0" applyFont="1" applyFill="1" applyBorder="1" applyAlignment="1">
      <alignment horizontal="left" vertical="top" wrapText="1" indent="1"/>
    </xf>
    <xf numFmtId="20" fontId="7" fillId="0" borderId="0" xfId="0" applyNumberFormat="1" applyFont="1" applyAlignment="1">
      <alignment horizontal="left" vertical="top" wrapText="1"/>
    </xf>
    <xf numFmtId="20" fontId="6" fillId="0" borderId="0" xfId="0" applyNumberFormat="1" applyFont="1" applyAlignment="1">
      <alignment horizontal="left" vertical="top"/>
    </xf>
    <xf numFmtId="0" fontId="9" fillId="0" borderId="0" xfId="0" applyFont="1" applyFill="1" applyBorder="1"/>
    <xf numFmtId="0" fontId="9" fillId="0" borderId="0" xfId="0" quotePrefix="1" applyFont="1" applyFill="1" applyBorder="1" applyAlignment="1">
      <alignment horizontal="left" indent="2"/>
    </xf>
    <xf numFmtId="0" fontId="9" fillId="0" borderId="0" xfId="0" quotePrefix="1" applyFont="1" applyFill="1" applyBorder="1"/>
    <xf numFmtId="166" fontId="9" fillId="0" borderId="0" xfId="0" quotePrefix="1" applyNumberFormat="1" applyFont="1" applyFill="1" applyBorder="1"/>
    <xf numFmtId="0" fontId="9" fillId="0" borderId="0" xfId="0" applyFont="1" applyFill="1" applyBorder="1" applyAlignment="1">
      <alignment horizontal="left" indent="2"/>
    </xf>
    <xf numFmtId="0" fontId="9" fillId="0" borderId="0" xfId="0" applyFont="1" applyFill="1"/>
    <xf numFmtId="1" fontId="9" fillId="0" borderId="0" xfId="0" quotePrefix="1" applyNumberFormat="1" applyFont="1" applyFill="1" applyBorder="1" applyAlignment="1">
      <alignment horizontal="left"/>
    </xf>
    <xf numFmtId="0" fontId="0" fillId="0" borderId="0" xfId="0" applyBorder="1"/>
    <xf numFmtId="1" fontId="9" fillId="0" borderId="0" xfId="0" quotePrefix="1" applyNumberFormat="1" applyFont="1" applyFill="1" applyBorder="1" applyAlignment="1">
      <alignment horizontal="left" indent="2"/>
    </xf>
    <xf numFmtId="1" fontId="9" fillId="0" borderId="0" xfId="0" applyNumberFormat="1" applyFont="1" applyFill="1" applyBorder="1" applyAlignment="1">
      <alignment horizontal="left"/>
    </xf>
    <xf numFmtId="0" fontId="9" fillId="0" borderId="0" xfId="0" quotePrefix="1" applyFont="1"/>
    <xf numFmtId="1" fontId="3" fillId="0" borderId="0" xfId="0" applyNumberFormat="1" applyFont="1" applyBorder="1" applyAlignment="1">
      <alignment horizontal="center" vertical="top" wrapText="1"/>
    </xf>
    <xf numFmtId="1" fontId="3" fillId="0" borderId="0" xfId="0" applyNumberFormat="1" applyFont="1" applyBorder="1" applyAlignment="1">
      <alignment horizontal="center"/>
    </xf>
    <xf numFmtId="164" fontId="11" fillId="3" borderId="1" xfId="0" applyNumberFormat="1" applyFont="1" applyFill="1" applyBorder="1" applyAlignment="1">
      <alignment horizontal="center"/>
    </xf>
    <xf numFmtId="0" fontId="17" fillId="3" borderId="34" xfId="0" applyFont="1" applyFill="1" applyBorder="1"/>
    <xf numFmtId="0" fontId="17" fillId="3" borderId="35" xfId="0" applyFont="1" applyFill="1" applyBorder="1"/>
    <xf numFmtId="0" fontId="19" fillId="3" borderId="35" xfId="0" applyFont="1" applyFill="1" applyBorder="1"/>
    <xf numFmtId="0" fontId="17" fillId="3" borderId="33" xfId="0" applyFont="1" applyFill="1" applyBorder="1"/>
    <xf numFmtId="0" fontId="13" fillId="5" borderId="11" xfId="0" applyFont="1" applyFill="1" applyBorder="1"/>
    <xf numFmtId="0" fontId="13" fillId="5" borderId="1" xfId="0" applyFont="1" applyFill="1" applyBorder="1"/>
    <xf numFmtId="0" fontId="21" fillId="3" borderId="35" xfId="0" applyFont="1" applyFill="1" applyBorder="1"/>
    <xf numFmtId="0" fontId="26" fillId="0" borderId="0" xfId="1" applyAlignment="1">
      <alignment horizontal="left" vertical="top" wrapText="1"/>
    </xf>
    <xf numFmtId="166" fontId="9" fillId="0" borderId="0" xfId="0" applyNumberFormat="1" applyFont="1" applyFill="1" applyBorder="1"/>
    <xf numFmtId="1" fontId="23" fillId="2" borderId="1" xfId="0" applyNumberFormat="1" applyFont="1" applyFill="1" applyBorder="1" applyAlignment="1">
      <alignment horizontal="center"/>
    </xf>
    <xf numFmtId="164" fontId="4" fillId="2" borderId="1" xfId="0" applyNumberFormat="1" applyFont="1" applyFill="1" applyBorder="1"/>
    <xf numFmtId="0" fontId="0" fillId="3" borderId="3"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3" borderId="5" xfId="0" applyFont="1" applyFill="1" applyBorder="1" applyAlignment="1">
      <alignment horizontal="left" vertical="top" wrapText="1"/>
    </xf>
    <xf numFmtId="0" fontId="3" fillId="0" borderId="0" xfId="0" applyFont="1" applyAlignment="1">
      <alignment horizontal="left" vertical="top" wrapText="1"/>
    </xf>
    <xf numFmtId="0" fontId="0" fillId="4" borderId="3" xfId="0" applyFill="1" applyBorder="1" applyAlignment="1">
      <alignment horizontal="left"/>
    </xf>
    <xf numFmtId="0" fontId="0" fillId="4" borderId="4" xfId="0" applyFill="1" applyBorder="1" applyAlignment="1">
      <alignment horizontal="left"/>
    </xf>
    <xf numFmtId="0" fontId="0" fillId="4" borderId="5" xfId="0" applyFill="1" applyBorder="1" applyAlignment="1">
      <alignment horizontal="left"/>
    </xf>
    <xf numFmtId="0" fontId="0" fillId="3" borderId="1" xfId="0" applyFill="1" applyBorder="1" applyAlignment="1">
      <alignment horizontal="left" indent="1"/>
    </xf>
    <xf numFmtId="0" fontId="0" fillId="0" borderId="0" xfId="0" applyAlignment="1">
      <alignment horizontal="left" vertical="top" wrapText="1"/>
    </xf>
    <xf numFmtId="0" fontId="0" fillId="2" borderId="6" xfId="0" applyFill="1" applyBorder="1" applyAlignment="1">
      <alignment horizontal="center"/>
    </xf>
    <xf numFmtId="0" fontId="14" fillId="6" borderId="13" xfId="0" applyFont="1" applyFill="1" applyBorder="1" applyAlignment="1">
      <alignment horizontal="center"/>
    </xf>
    <xf numFmtId="0" fontId="14" fillId="6" borderId="17" xfId="0" applyFont="1" applyFill="1" applyBorder="1" applyAlignment="1">
      <alignment horizontal="center"/>
    </xf>
    <xf numFmtId="164" fontId="14" fillId="6" borderId="28" xfId="0" applyNumberFormat="1" applyFont="1" applyFill="1" applyBorder="1" applyAlignment="1">
      <alignment horizontal="center" vertical="center"/>
    </xf>
    <xf numFmtId="164" fontId="14" fillId="6" borderId="29" xfId="0" applyNumberFormat="1" applyFont="1" applyFill="1" applyBorder="1" applyAlignment="1">
      <alignment horizontal="center" vertical="center"/>
    </xf>
    <xf numFmtId="164" fontId="14" fillId="6" borderId="11" xfId="0" applyNumberFormat="1" applyFont="1" applyFill="1" applyBorder="1" applyAlignment="1">
      <alignment horizontal="center" vertical="center"/>
    </xf>
    <xf numFmtId="164" fontId="14" fillId="6" borderId="15" xfId="0" applyNumberFormat="1" applyFont="1" applyFill="1" applyBorder="1" applyAlignment="1">
      <alignment horizontal="center" vertical="center"/>
    </xf>
    <xf numFmtId="164" fontId="14" fillId="6" borderId="12" xfId="0" applyNumberFormat="1" applyFont="1" applyFill="1" applyBorder="1" applyAlignment="1">
      <alignment horizontal="center" vertical="center"/>
    </xf>
    <xf numFmtId="164" fontId="14" fillId="6" borderId="16" xfId="0" applyNumberFormat="1" applyFont="1" applyFill="1" applyBorder="1" applyAlignment="1">
      <alignment horizontal="center" vertical="center"/>
    </xf>
    <xf numFmtId="0" fontId="20" fillId="3" borderId="34" xfId="0" applyFont="1" applyFill="1" applyBorder="1" applyAlignment="1">
      <alignment horizontal="left" indent="1"/>
    </xf>
    <xf numFmtId="0" fontId="20" fillId="3" borderId="23" xfId="0" applyFont="1" applyFill="1" applyBorder="1" applyAlignment="1">
      <alignment horizontal="left" indent="1"/>
    </xf>
    <xf numFmtId="0" fontId="4" fillId="5" borderId="39" xfId="0" quotePrefix="1" applyFont="1" applyFill="1" applyBorder="1" applyAlignment="1">
      <alignment horizontal="left" wrapText="1" indent="1"/>
    </xf>
    <xf numFmtId="0" fontId="4" fillId="5" borderId="30" xfId="0" applyFont="1" applyFill="1" applyBorder="1" applyAlignment="1">
      <alignment horizontal="left" wrapText="1" indent="1"/>
    </xf>
    <xf numFmtId="0" fontId="4" fillId="5" borderId="40" xfId="0" applyFont="1" applyFill="1" applyBorder="1" applyAlignment="1">
      <alignment horizontal="left" wrapText="1" indent="1"/>
    </xf>
    <xf numFmtId="0" fontId="4" fillId="5" borderId="41" xfId="0" applyFont="1" applyFill="1" applyBorder="1" applyAlignment="1">
      <alignment horizontal="left" wrapText="1" indent="1"/>
    </xf>
    <xf numFmtId="0" fontId="4" fillId="5" borderId="1" xfId="0" applyFont="1" applyFill="1" applyBorder="1" applyAlignment="1">
      <alignment horizontal="left" wrapText="1" indent="1"/>
    </xf>
    <xf numFmtId="0" fontId="4" fillId="5" borderId="42" xfId="0" applyFont="1" applyFill="1" applyBorder="1" applyAlignment="1">
      <alignment horizontal="left" wrapText="1" indent="1"/>
    </xf>
    <xf numFmtId="0" fontId="4" fillId="5" borderId="41" xfId="0" quotePrefix="1" applyFont="1" applyFill="1" applyBorder="1" applyAlignment="1">
      <alignment horizontal="left" wrapText="1" indent="1"/>
    </xf>
    <xf numFmtId="0" fontId="4" fillId="5" borderId="43" xfId="0" applyFont="1" applyFill="1" applyBorder="1" applyAlignment="1">
      <alignment horizontal="left" wrapText="1" indent="1"/>
    </xf>
    <xf numFmtId="0" fontId="4" fillId="5" borderId="25" xfId="0" applyFont="1" applyFill="1" applyBorder="1" applyAlignment="1">
      <alignment horizontal="left" wrapText="1" indent="1"/>
    </xf>
    <xf numFmtId="0" fontId="4" fillId="5" borderId="44" xfId="0" applyFont="1" applyFill="1" applyBorder="1" applyAlignment="1">
      <alignment horizontal="left" wrapText="1" indent="1"/>
    </xf>
    <xf numFmtId="0" fontId="22" fillId="2" borderId="6" xfId="0" applyFont="1" applyFill="1" applyBorder="1" applyAlignment="1">
      <alignment horizontal="center" vertical="center"/>
    </xf>
    <xf numFmtId="0" fontId="0" fillId="0" borderId="0" xfId="0" quotePrefix="1"/>
    <xf numFmtId="164" fontId="0" fillId="0" borderId="0" xfId="0" applyNumberFormat="1"/>
    <xf numFmtId="164" fontId="0" fillId="0" borderId="8" xfId="0" applyNumberFormat="1" applyFill="1" applyBorder="1"/>
    <xf numFmtId="0" fontId="13" fillId="5" borderId="20" xfId="0" applyFont="1" applyFill="1" applyBorder="1" applyAlignment="1">
      <alignment horizontal="left" indent="2"/>
    </xf>
    <xf numFmtId="0" fontId="13" fillId="5" borderId="32" xfId="0" applyFont="1" applyFill="1" applyBorder="1" applyAlignment="1">
      <alignment horizontal="left" indent="2"/>
    </xf>
    <xf numFmtId="44" fontId="4" fillId="5" borderId="35" xfId="3" applyFont="1" applyFill="1" applyBorder="1"/>
    <xf numFmtId="0" fontId="4" fillId="5" borderId="34" xfId="0" applyFont="1" applyFill="1" applyBorder="1"/>
    <xf numFmtId="0" fontId="4" fillId="5" borderId="23" xfId="0" applyFont="1" applyFill="1" applyBorder="1"/>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5" xfId="0" applyFont="1" applyFill="1" applyBorder="1" applyAlignment="1">
      <alignment horizontal="left" vertical="top" wrapText="1"/>
    </xf>
    <xf numFmtId="0" fontId="9" fillId="0" borderId="0" xfId="0" applyFont="1" applyFill="1" applyBorder="1" applyAlignment="1">
      <alignment vertical="top"/>
    </xf>
    <xf numFmtId="0" fontId="9" fillId="0" borderId="0" xfId="0" applyFont="1" applyFill="1" applyBorder="1" applyAlignment="1">
      <alignment vertical="top" wrapText="1"/>
    </xf>
    <xf numFmtId="0" fontId="9" fillId="0" borderId="0" xfId="0" applyFont="1" applyFill="1" applyAlignment="1">
      <alignment wrapText="1"/>
    </xf>
    <xf numFmtId="0" fontId="9" fillId="0" borderId="0" xfId="0" applyFont="1" applyFill="1" applyAlignment="1">
      <alignment vertical="top" wrapText="1"/>
    </xf>
    <xf numFmtId="0" fontId="9" fillId="0" borderId="0" xfId="0" applyFont="1" applyFill="1" applyAlignment="1">
      <alignment horizontal="center" vertical="center"/>
    </xf>
    <xf numFmtId="174" fontId="0" fillId="0" borderId="0" xfId="2" applyNumberFormat="1" applyFont="1"/>
    <xf numFmtId="44" fontId="4" fillId="5" borderId="35" xfId="3" quotePrefix="1" applyFont="1" applyFill="1" applyBorder="1" applyAlignment="1">
      <alignment horizontal="left" indent="2"/>
    </xf>
    <xf numFmtId="9" fontId="4" fillId="5" borderId="34" xfId="4" applyFont="1" applyFill="1" applyBorder="1"/>
    <xf numFmtId="9" fontId="9" fillId="0" borderId="0" xfId="4" quotePrefix="1" applyFont="1" applyFill="1" applyBorder="1" applyAlignment="1">
      <alignment horizontal="left" indent="2"/>
    </xf>
    <xf numFmtId="9" fontId="0" fillId="0" borderId="0" xfId="4" applyFont="1"/>
    <xf numFmtId="0" fontId="0" fillId="0" borderId="0" xfId="0" applyAlignment="1">
      <alignment wrapText="1"/>
    </xf>
    <xf numFmtId="44" fontId="0" fillId="0" borderId="0" xfId="3" applyFont="1"/>
    <xf numFmtId="44" fontId="0" fillId="0" borderId="0" xfId="0" applyNumberFormat="1"/>
    <xf numFmtId="0" fontId="4" fillId="5" borderId="8" xfId="0" applyFont="1" applyFill="1" applyBorder="1"/>
    <xf numFmtId="176" fontId="4" fillId="5" borderId="35" xfId="3" quotePrefix="1" applyNumberFormat="1" applyFont="1" applyFill="1" applyBorder="1" applyAlignment="1">
      <alignment horizontal="left" indent="2"/>
    </xf>
  </cellXfs>
  <cellStyles count="5">
    <cellStyle name="Comma" xfId="2" builtinId="3"/>
    <cellStyle name="Currency" xfId="3" builtinId="4"/>
    <cellStyle name="Hyperlink" xfId="1" builtinId="8"/>
    <cellStyle name="Normal" xfId="0" builtinId="0"/>
    <cellStyle name="Percent" xfId="4" builtinId="5"/>
  </cellStyles>
  <dxfs count="0"/>
  <tableStyles count="0" defaultTableStyle="TableStyleMedium2" defaultPivotStyle="PivotStyleLight16"/>
  <colors>
    <mruColors>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journalofaccountancy.com/news/2016/dec/ifrs-faces-long-odds-in-us-20161563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9"/>
  <sheetViews>
    <sheetView showGridLines="0" zoomScaleNormal="100" workbookViewId="0">
      <selection activeCell="C12" sqref="C12:F12"/>
    </sheetView>
  </sheetViews>
  <sheetFormatPr defaultRowHeight="14.4" x14ac:dyDescent="0.3"/>
  <cols>
    <col min="1" max="1" width="3.109375" customWidth="1"/>
    <col min="2" max="2" width="3.44140625" customWidth="1"/>
    <col min="3" max="3" width="63" customWidth="1"/>
    <col min="4" max="4" width="15.6640625" customWidth="1"/>
    <col min="5" max="5" width="5" customWidth="1"/>
    <col min="6" max="6" width="15.6640625" customWidth="1"/>
    <col min="7" max="7" width="3.44140625" customWidth="1"/>
  </cols>
  <sheetData>
    <row r="1" spans="1:9" x14ac:dyDescent="0.3">
      <c r="A1">
        <v>4523</v>
      </c>
    </row>
    <row r="2" spans="1:9" ht="23.4" x14ac:dyDescent="0.45">
      <c r="B2" s="12" t="s">
        <v>4</v>
      </c>
      <c r="D2" s="13" t="s">
        <v>5</v>
      </c>
    </row>
    <row r="3" spans="1:9" ht="23.4" x14ac:dyDescent="0.45">
      <c r="B3" s="12" t="s">
        <v>3</v>
      </c>
      <c r="D3" s="184" t="s">
        <v>151</v>
      </c>
      <c r="E3" s="185"/>
      <c r="F3" s="186"/>
    </row>
    <row r="4" spans="1:9" ht="23.4" x14ac:dyDescent="0.45">
      <c r="B4" s="12" t="s">
        <v>16</v>
      </c>
      <c r="D4" s="13" t="s">
        <v>12</v>
      </c>
      <c r="F4" s="14"/>
    </row>
    <row r="5" spans="1:9" x14ac:dyDescent="0.3">
      <c r="D5" s="43" t="s">
        <v>126</v>
      </c>
    </row>
    <row r="6" spans="1:9" x14ac:dyDescent="0.3">
      <c r="D6" s="43"/>
    </row>
    <row r="7" spans="1:9" ht="23.4" x14ac:dyDescent="0.45">
      <c r="B7" s="12" t="s">
        <v>17</v>
      </c>
      <c r="D7" s="15"/>
      <c r="E7" s="15"/>
      <c r="F7" s="15"/>
      <c r="G7" s="15"/>
      <c r="H7" s="16"/>
      <c r="I7" s="16"/>
    </row>
    <row r="8" spans="1:9" x14ac:dyDescent="0.3">
      <c r="C8" s="1"/>
      <c r="D8" s="1"/>
      <c r="E8" s="17"/>
      <c r="F8" s="18"/>
      <c r="G8" s="19"/>
      <c r="H8" s="18"/>
      <c r="I8" s="18"/>
    </row>
    <row r="9" spans="1:9" x14ac:dyDescent="0.3">
      <c r="B9" s="26"/>
      <c r="C9" s="27"/>
      <c r="D9" s="27"/>
      <c r="E9" s="28"/>
      <c r="F9" s="29"/>
      <c r="G9" s="30"/>
      <c r="H9" s="21"/>
      <c r="I9" s="21"/>
    </row>
    <row r="10" spans="1:9" ht="46.5" customHeight="1" x14ac:dyDescent="0.3">
      <c r="B10" s="26"/>
      <c r="C10" s="180" t="s">
        <v>15</v>
      </c>
      <c r="D10" s="181"/>
      <c r="E10" s="181"/>
      <c r="F10" s="182"/>
      <c r="G10" s="31"/>
      <c r="H10" s="25"/>
      <c r="I10" s="22"/>
    </row>
    <row r="11" spans="1:9" x14ac:dyDescent="0.3">
      <c r="B11" s="26"/>
      <c r="C11" s="32"/>
      <c r="D11" s="33"/>
      <c r="E11" s="34"/>
      <c r="F11" s="35"/>
      <c r="G11" s="34"/>
      <c r="H11" s="22"/>
      <c r="I11" s="22"/>
    </row>
    <row r="12" spans="1:9" ht="142.5" customHeight="1" x14ac:dyDescent="0.3">
      <c r="B12" s="26"/>
      <c r="C12" s="219" t="s">
        <v>152</v>
      </c>
      <c r="D12" s="220"/>
      <c r="E12" s="220"/>
      <c r="F12" s="221"/>
      <c r="G12" s="31"/>
      <c r="H12" s="25"/>
      <c r="I12" s="24"/>
    </row>
    <row r="13" spans="1:9" x14ac:dyDescent="0.3">
      <c r="B13" s="26"/>
      <c r="C13" s="27"/>
      <c r="D13" s="33"/>
      <c r="E13" s="33"/>
      <c r="F13" s="33"/>
      <c r="G13" s="33"/>
      <c r="H13" s="23"/>
      <c r="I13" s="23"/>
    </row>
    <row r="15" spans="1:9" ht="18" x14ac:dyDescent="0.35">
      <c r="A15" s="2"/>
      <c r="B15" s="2"/>
      <c r="C15" s="2"/>
      <c r="D15" s="2"/>
      <c r="E15" s="2"/>
      <c r="F15" s="2"/>
      <c r="G15" s="2"/>
    </row>
    <row r="16" spans="1:9" ht="23.4" x14ac:dyDescent="0.45">
      <c r="A16" s="2"/>
      <c r="B16" s="12" t="s">
        <v>18</v>
      </c>
      <c r="C16" s="2"/>
      <c r="D16" s="2"/>
      <c r="E16" s="2"/>
      <c r="F16" s="2"/>
      <c r="G16" s="2"/>
    </row>
    <row r="17" spans="1:7" ht="36" x14ac:dyDescent="0.35">
      <c r="A17" s="2"/>
      <c r="B17" s="2"/>
      <c r="C17" s="2"/>
      <c r="D17" s="166"/>
      <c r="E17" s="4"/>
      <c r="F17" s="3" t="s">
        <v>1</v>
      </c>
      <c r="G17" s="2"/>
    </row>
    <row r="18" spans="1:7" ht="18" x14ac:dyDescent="0.35">
      <c r="A18" s="2"/>
      <c r="B18" s="2"/>
      <c r="C18" s="2" t="s">
        <v>38</v>
      </c>
      <c r="D18" s="167"/>
      <c r="E18" s="5"/>
      <c r="F18" s="5">
        <v>10</v>
      </c>
      <c r="G18" s="2"/>
    </row>
    <row r="19" spans="1:7" ht="18" x14ac:dyDescent="0.35">
      <c r="A19" s="2"/>
      <c r="B19" s="2"/>
      <c r="C19" s="2" t="s">
        <v>109</v>
      </c>
      <c r="D19" s="167"/>
      <c r="E19" s="5"/>
      <c r="F19" s="5">
        <v>10</v>
      </c>
      <c r="G19" s="2"/>
    </row>
    <row r="20" spans="1:7" ht="18" x14ac:dyDescent="0.35">
      <c r="A20" s="2"/>
      <c r="B20" s="2"/>
      <c r="C20" s="2" t="s">
        <v>65</v>
      </c>
      <c r="D20" s="8"/>
      <c r="E20" s="5"/>
      <c r="F20" s="5">
        <v>15</v>
      </c>
      <c r="G20" s="2"/>
    </row>
    <row r="21" spans="1:7" ht="18" x14ac:dyDescent="0.35">
      <c r="A21" s="2"/>
      <c r="B21" s="2"/>
      <c r="C21" s="2" t="s">
        <v>81</v>
      </c>
      <c r="D21" s="8"/>
      <c r="E21" s="5"/>
      <c r="F21" s="5">
        <v>15</v>
      </c>
      <c r="G21" s="2"/>
    </row>
    <row r="22" spans="1:7" ht="18" x14ac:dyDescent="0.35">
      <c r="A22" s="2"/>
      <c r="B22" s="2"/>
      <c r="C22" s="2" t="s">
        <v>91</v>
      </c>
      <c r="D22" s="8"/>
      <c r="E22" s="5"/>
      <c r="F22" s="5">
        <v>10</v>
      </c>
      <c r="G22" s="2"/>
    </row>
    <row r="23" spans="1:7" ht="18" x14ac:dyDescent="0.35">
      <c r="A23" s="2"/>
      <c r="B23" s="2"/>
      <c r="C23" s="2" t="s">
        <v>92</v>
      </c>
      <c r="D23" s="8"/>
      <c r="E23" s="5"/>
      <c r="F23" s="5">
        <v>10</v>
      </c>
      <c r="G23" s="2"/>
    </row>
    <row r="24" spans="1:7" ht="18" x14ac:dyDescent="0.35">
      <c r="A24" s="2"/>
      <c r="B24" s="2"/>
      <c r="C24" s="2" t="s">
        <v>93</v>
      </c>
      <c r="D24" s="8"/>
      <c r="E24" s="5"/>
      <c r="F24" s="5">
        <v>20</v>
      </c>
      <c r="G24" s="2"/>
    </row>
    <row r="25" spans="1:7" ht="18" x14ac:dyDescent="0.35">
      <c r="A25" s="2"/>
      <c r="B25" s="2"/>
      <c r="C25" s="2" t="s">
        <v>125</v>
      </c>
      <c r="D25" s="8"/>
      <c r="E25" s="5"/>
      <c r="F25" s="9">
        <v>10</v>
      </c>
      <c r="G25" s="2"/>
    </row>
    <row r="26" spans="1:7" ht="18" x14ac:dyDescent="0.35">
      <c r="A26" s="2"/>
      <c r="B26" s="2"/>
      <c r="C26" s="2"/>
      <c r="D26" s="8"/>
      <c r="E26" s="8"/>
      <c r="F26" s="8"/>
      <c r="G26" s="2"/>
    </row>
    <row r="27" spans="1:7" ht="18.600000000000001" thickBot="1" x14ac:dyDescent="0.4">
      <c r="A27" s="2"/>
      <c r="B27" s="2"/>
      <c r="C27" s="2"/>
      <c r="D27" s="8"/>
      <c r="E27" s="5"/>
      <c r="F27" s="7">
        <f>SUM(F18:F26)</f>
        <v>100</v>
      </c>
      <c r="G27" s="2"/>
    </row>
    <row r="28" spans="1:7" ht="18.600000000000001" thickTop="1" x14ac:dyDescent="0.35">
      <c r="A28" s="2"/>
      <c r="B28" s="2"/>
      <c r="C28" s="2"/>
      <c r="D28" s="2"/>
      <c r="E28" s="2"/>
      <c r="F28" s="2"/>
      <c r="G28" s="2"/>
    </row>
    <row r="29" spans="1:7" ht="18" x14ac:dyDescent="0.35">
      <c r="A29" s="2"/>
      <c r="B29" s="2"/>
      <c r="C29" s="36" t="s">
        <v>2</v>
      </c>
      <c r="D29" s="2"/>
      <c r="E29" s="2"/>
      <c r="F29" s="2"/>
      <c r="G29" s="2"/>
    </row>
    <row r="30" spans="1:7" ht="103.5" customHeight="1" x14ac:dyDescent="0.35">
      <c r="A30" s="2"/>
      <c r="B30" s="2"/>
      <c r="C30" s="183" t="s">
        <v>127</v>
      </c>
      <c r="D30" s="183"/>
      <c r="E30" s="183"/>
      <c r="F30" s="183"/>
      <c r="G30" s="2"/>
    </row>
    <row r="31" spans="1:7" ht="18" x14ac:dyDescent="0.35">
      <c r="A31" s="2"/>
      <c r="B31" s="2"/>
      <c r="C31" s="2"/>
      <c r="D31" s="2"/>
      <c r="E31" s="2"/>
      <c r="F31" s="2"/>
      <c r="G31" s="2"/>
    </row>
    <row r="39" spans="1:8" x14ac:dyDescent="0.3">
      <c r="A39" s="1"/>
      <c r="B39" s="1"/>
      <c r="C39" s="20"/>
      <c r="D39" s="20"/>
      <c r="E39" s="20"/>
      <c r="F39" s="20"/>
      <c r="G39" s="20"/>
      <c r="H39" s="20"/>
    </row>
  </sheetData>
  <mergeCells count="4">
    <mergeCell ref="C10:F10"/>
    <mergeCell ref="C12:F12"/>
    <mergeCell ref="C30:F30"/>
    <mergeCell ref="D3:F3"/>
  </mergeCells>
  <pageMargins left="0.45" right="0.45" top="0.75" bottom="0.75" header="0.3" footer="0.3"/>
  <pageSetup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showGridLines="0" zoomScaleNormal="100" workbookViewId="0"/>
  </sheetViews>
  <sheetFormatPr defaultRowHeight="14.4" x14ac:dyDescent="0.3"/>
  <cols>
    <col min="1" max="1" width="3.88671875" customWidth="1"/>
    <col min="2" max="2" width="5.88671875" customWidth="1"/>
    <col min="3" max="3" width="10.5546875" customWidth="1"/>
    <col min="4" max="4" width="25.44140625" customWidth="1"/>
    <col min="5" max="5" width="5.5546875" customWidth="1"/>
    <col min="6" max="6" width="7.5546875" customWidth="1"/>
    <col min="7" max="7" width="36.5546875" customWidth="1"/>
  </cols>
  <sheetData>
    <row r="2" spans="2:8" ht="23.4" x14ac:dyDescent="0.45">
      <c r="B2" s="12" t="s">
        <v>23</v>
      </c>
    </row>
    <row r="4" spans="2:8" x14ac:dyDescent="0.3">
      <c r="B4" s="188" t="s">
        <v>24</v>
      </c>
      <c r="C4" s="188"/>
      <c r="D4" s="188"/>
      <c r="E4" s="188"/>
      <c r="F4" s="188"/>
      <c r="G4" s="188"/>
      <c r="H4" s="11"/>
    </row>
    <row r="5" spans="2:8" x14ac:dyDescent="0.3">
      <c r="B5" s="10"/>
      <c r="C5" s="10"/>
      <c r="D5" s="10"/>
      <c r="E5" s="11"/>
      <c r="F5" s="60"/>
      <c r="G5" s="60"/>
      <c r="H5" s="11"/>
    </row>
    <row r="6" spans="2:8" x14ac:dyDescent="0.3">
      <c r="C6" s="18" t="s">
        <v>19</v>
      </c>
      <c r="D6" t="s">
        <v>13</v>
      </c>
      <c r="E6" s="11"/>
      <c r="F6" s="18"/>
      <c r="H6" s="11"/>
    </row>
    <row r="7" spans="2:8" x14ac:dyDescent="0.3">
      <c r="C7" s="18" t="s">
        <v>0</v>
      </c>
      <c r="D7" t="s">
        <v>22</v>
      </c>
      <c r="E7" s="11"/>
      <c r="F7" s="18"/>
      <c r="H7" s="11"/>
    </row>
    <row r="8" spans="2:8" x14ac:dyDescent="0.3">
      <c r="C8" s="18" t="s">
        <v>27</v>
      </c>
      <c r="D8" t="s">
        <v>25</v>
      </c>
      <c r="E8" s="11"/>
      <c r="F8" s="18"/>
      <c r="H8" s="11"/>
    </row>
    <row r="9" spans="2:8" x14ac:dyDescent="0.3">
      <c r="C9" s="18" t="s">
        <v>20</v>
      </c>
      <c r="D9" t="s">
        <v>9</v>
      </c>
      <c r="E9" s="11"/>
      <c r="F9" s="18"/>
      <c r="H9" s="11"/>
    </row>
    <row r="10" spans="2:8" x14ac:dyDescent="0.3">
      <c r="B10" s="10"/>
      <c r="C10" s="10"/>
      <c r="D10" s="10"/>
      <c r="E10" s="11"/>
      <c r="F10" s="60"/>
      <c r="G10" s="60"/>
      <c r="H10" s="11"/>
    </row>
    <row r="12" spans="2:8" ht="20.100000000000001" customHeight="1" x14ac:dyDescent="0.3">
      <c r="B12" s="39"/>
      <c r="C12" s="40" t="s">
        <v>21</v>
      </c>
      <c r="D12" s="187" t="s">
        <v>26</v>
      </c>
      <c r="E12" s="187"/>
      <c r="F12" s="187"/>
      <c r="G12" s="187"/>
    </row>
    <row r="13" spans="2:8" ht="20.100000000000001" customHeight="1" x14ac:dyDescent="0.3">
      <c r="B13" s="41">
        <v>1</v>
      </c>
      <c r="C13" s="42"/>
      <c r="D13" s="187" t="s">
        <v>28</v>
      </c>
      <c r="E13" s="187"/>
      <c r="F13" s="187"/>
      <c r="G13" s="187"/>
    </row>
    <row r="14" spans="2:8" ht="20.100000000000001" customHeight="1" x14ac:dyDescent="0.3">
      <c r="B14" s="41">
        <v>2</v>
      </c>
      <c r="C14" s="42"/>
      <c r="D14" s="187" t="s">
        <v>29</v>
      </c>
      <c r="E14" s="187"/>
      <c r="F14" s="187"/>
      <c r="G14" s="187"/>
    </row>
    <row r="15" spans="2:8" ht="20.100000000000001" customHeight="1" x14ac:dyDescent="0.3">
      <c r="B15" s="41">
        <v>3</v>
      </c>
      <c r="C15" s="42"/>
      <c r="D15" s="187" t="s">
        <v>30</v>
      </c>
      <c r="E15" s="187"/>
      <c r="F15" s="187"/>
      <c r="G15" s="187"/>
    </row>
    <row r="16" spans="2:8" ht="20.100000000000001" customHeight="1" x14ac:dyDescent="0.3">
      <c r="B16" s="41">
        <v>4</v>
      </c>
      <c r="C16" s="42"/>
      <c r="D16" s="187" t="s">
        <v>31</v>
      </c>
      <c r="E16" s="187"/>
      <c r="F16" s="187"/>
      <c r="G16" s="187"/>
    </row>
    <row r="17" spans="2:9" ht="20.100000000000001" customHeight="1" x14ac:dyDescent="0.3">
      <c r="B17" s="41">
        <v>5</v>
      </c>
      <c r="C17" s="42"/>
      <c r="D17" s="187" t="s">
        <v>32</v>
      </c>
      <c r="E17" s="187"/>
      <c r="F17" s="187"/>
      <c r="G17" s="187"/>
      <c r="I17" s="18"/>
    </row>
    <row r="18" spans="2:9" ht="20.100000000000001" customHeight="1" x14ac:dyDescent="0.3">
      <c r="B18" s="41">
        <v>6</v>
      </c>
      <c r="C18" s="42"/>
      <c r="D18" s="187" t="s">
        <v>33</v>
      </c>
      <c r="E18" s="187"/>
      <c r="F18" s="187"/>
      <c r="G18" s="187"/>
    </row>
    <row r="19" spans="2:9" ht="20.100000000000001" customHeight="1" x14ac:dyDescent="0.3">
      <c r="B19" s="41">
        <v>7</v>
      </c>
      <c r="C19" s="42"/>
      <c r="D19" s="187" t="s">
        <v>34</v>
      </c>
      <c r="E19" s="187"/>
      <c r="F19" s="187"/>
      <c r="G19" s="187"/>
    </row>
    <row r="20" spans="2:9" ht="20.100000000000001" customHeight="1" x14ac:dyDescent="0.3">
      <c r="B20" s="41">
        <v>8</v>
      </c>
      <c r="C20" s="42"/>
      <c r="D20" s="187" t="s">
        <v>35</v>
      </c>
      <c r="E20" s="187"/>
      <c r="F20" s="187"/>
      <c r="G20" s="187"/>
    </row>
    <row r="21" spans="2:9" ht="20.100000000000001" customHeight="1" x14ac:dyDescent="0.3">
      <c r="B21" s="41">
        <v>9</v>
      </c>
      <c r="C21" s="42"/>
      <c r="D21" s="187" t="s">
        <v>36</v>
      </c>
      <c r="E21" s="187"/>
      <c r="F21" s="187"/>
      <c r="G21" s="187"/>
    </row>
    <row r="22" spans="2:9" ht="20.100000000000001" customHeight="1" x14ac:dyDescent="0.3">
      <c r="B22" s="41">
        <v>10</v>
      </c>
      <c r="C22" s="42"/>
      <c r="D22" s="187" t="s">
        <v>37</v>
      </c>
      <c r="E22" s="187"/>
      <c r="F22" s="187"/>
      <c r="G22" s="187"/>
    </row>
  </sheetData>
  <mergeCells count="12">
    <mergeCell ref="B4:G4"/>
    <mergeCell ref="D12:G12"/>
    <mergeCell ref="D13:G13"/>
    <mergeCell ref="D14:G14"/>
    <mergeCell ref="D21:G21"/>
    <mergeCell ref="D22:G22"/>
    <mergeCell ref="D15:G15"/>
    <mergeCell ref="D16:G16"/>
    <mergeCell ref="D17:G17"/>
    <mergeCell ref="D18:G18"/>
    <mergeCell ref="D19:G19"/>
    <mergeCell ref="D20:G20"/>
  </mergeCells>
  <pageMargins left="0.7" right="0.7" top="0.75" bottom="0.75" header="0.3" footer="0.3"/>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1"/>
  <sheetViews>
    <sheetView showGridLines="0" zoomScaleNormal="100" workbookViewId="0"/>
  </sheetViews>
  <sheetFormatPr defaultRowHeight="14.4" x14ac:dyDescent="0.3"/>
  <cols>
    <col min="1" max="1" width="3.88671875" customWidth="1"/>
    <col min="2" max="5" width="10.6640625" customWidth="1"/>
    <col min="6" max="6" width="5" customWidth="1"/>
    <col min="7" max="7" width="10.6640625" customWidth="1"/>
    <col min="8" max="8" width="11.5546875" customWidth="1"/>
    <col min="9" max="11" width="10.6640625" customWidth="1"/>
  </cols>
  <sheetData>
    <row r="2" spans="2:10" ht="23.4" x14ac:dyDescent="0.45">
      <c r="B2" s="12" t="s">
        <v>51</v>
      </c>
    </row>
    <row r="4" spans="2:10" ht="15" customHeight="1" x14ac:dyDescent="0.3">
      <c r="B4" s="188" t="s">
        <v>110</v>
      </c>
      <c r="C4" s="188"/>
      <c r="D4" s="188"/>
      <c r="E4" s="188"/>
      <c r="F4" s="188"/>
      <c r="G4" s="188"/>
      <c r="H4" s="188"/>
      <c r="I4" s="188"/>
      <c r="J4" s="188"/>
    </row>
    <row r="6" spans="2:10" ht="51.75" customHeight="1" x14ac:dyDescent="0.3">
      <c r="B6" s="188" t="s">
        <v>111</v>
      </c>
      <c r="C6" s="188"/>
      <c r="D6" s="188"/>
      <c r="E6" s="188"/>
      <c r="F6" s="188"/>
      <c r="G6" s="188"/>
      <c r="H6" s="188"/>
      <c r="I6" s="188"/>
      <c r="J6" s="188"/>
    </row>
    <row r="8" spans="2:10" ht="46.5" customHeight="1" x14ac:dyDescent="0.3">
      <c r="B8" s="63">
        <v>42766</v>
      </c>
      <c r="C8" s="188" t="s">
        <v>49</v>
      </c>
      <c r="D8" s="188"/>
      <c r="E8" s="188"/>
      <c r="F8" s="188"/>
      <c r="G8" s="188"/>
      <c r="H8" s="188"/>
      <c r="I8" s="188"/>
      <c r="J8" s="188"/>
    </row>
    <row r="9" spans="2:10" x14ac:dyDescent="0.3">
      <c r="B9" s="17"/>
    </row>
    <row r="10" spans="2:10" ht="34.5" customHeight="1" x14ac:dyDescent="0.3">
      <c r="B10" s="63">
        <v>42794</v>
      </c>
      <c r="C10" s="188" t="s">
        <v>42</v>
      </c>
      <c r="D10" s="188"/>
      <c r="E10" s="188"/>
      <c r="F10" s="188"/>
      <c r="G10" s="188"/>
      <c r="H10" s="188"/>
      <c r="I10" s="188"/>
      <c r="J10" s="188"/>
    </row>
    <row r="11" spans="2:10" x14ac:dyDescent="0.3">
      <c r="B11" s="17"/>
    </row>
    <row r="12" spans="2:10" ht="36" customHeight="1" x14ac:dyDescent="0.3">
      <c r="B12" s="63">
        <v>42826</v>
      </c>
      <c r="C12" s="188" t="s">
        <v>43</v>
      </c>
      <c r="D12" s="188"/>
      <c r="E12" s="188"/>
      <c r="F12" s="188"/>
      <c r="G12" s="188"/>
      <c r="H12" s="188"/>
      <c r="I12" s="188"/>
      <c r="J12" s="188"/>
    </row>
    <row r="13" spans="2:10" ht="15" customHeight="1" x14ac:dyDescent="0.3">
      <c r="B13" s="63"/>
      <c r="C13" s="60"/>
      <c r="D13" s="60"/>
      <c r="E13" s="60"/>
      <c r="F13" s="60"/>
      <c r="G13" s="60"/>
      <c r="H13" s="60"/>
      <c r="I13" s="60"/>
      <c r="J13" s="60"/>
    </row>
    <row r="14" spans="2:10" ht="15" customHeight="1" x14ac:dyDescent="0.3">
      <c r="B14" s="63">
        <v>42856</v>
      </c>
      <c r="C14" s="188" t="s">
        <v>50</v>
      </c>
      <c r="D14" s="188"/>
      <c r="E14" s="188"/>
      <c r="F14" s="188"/>
      <c r="G14" s="188"/>
      <c r="H14" s="188"/>
      <c r="I14" s="188"/>
      <c r="J14" s="188"/>
    </row>
    <row r="15" spans="2:10" ht="15" customHeight="1" x14ac:dyDescent="0.3">
      <c r="B15" s="63"/>
      <c r="C15" s="60"/>
      <c r="D15" s="60"/>
      <c r="E15" s="60"/>
      <c r="F15" s="60"/>
      <c r="G15" s="60"/>
      <c r="H15" s="60"/>
      <c r="I15" s="60"/>
      <c r="J15" s="60"/>
    </row>
    <row r="16" spans="2:10" ht="15" customHeight="1" x14ac:dyDescent="0.3">
      <c r="B16" s="63">
        <v>42865</v>
      </c>
      <c r="C16" s="188" t="s">
        <v>44</v>
      </c>
      <c r="D16" s="188"/>
      <c r="E16" s="188"/>
      <c r="F16" s="188"/>
      <c r="G16" s="188"/>
      <c r="H16" s="188"/>
      <c r="I16" s="188"/>
      <c r="J16" s="188"/>
    </row>
    <row r="17" spans="2:10" ht="15" customHeight="1" x14ac:dyDescent="0.3">
      <c r="B17" s="63"/>
      <c r="C17" s="60"/>
      <c r="D17" s="60"/>
      <c r="E17" s="60"/>
      <c r="F17" s="60"/>
      <c r="G17" s="60"/>
      <c r="H17" s="60"/>
      <c r="I17" s="60"/>
      <c r="J17" s="60"/>
    </row>
    <row r="18" spans="2:10" ht="15" customHeight="1" x14ac:dyDescent="0.3">
      <c r="B18" s="63">
        <v>42887</v>
      </c>
      <c r="C18" s="188" t="s">
        <v>45</v>
      </c>
      <c r="D18" s="188"/>
      <c r="E18" s="188"/>
      <c r="F18" s="188"/>
      <c r="G18" s="188"/>
      <c r="H18" s="188"/>
      <c r="I18" s="188"/>
      <c r="J18" s="188"/>
    </row>
    <row r="19" spans="2:10" ht="15" customHeight="1" x14ac:dyDescent="0.3">
      <c r="B19" s="63"/>
      <c r="C19" s="60"/>
      <c r="D19" s="60"/>
      <c r="E19" s="60"/>
      <c r="F19" s="60"/>
      <c r="G19" s="60"/>
      <c r="H19" s="60"/>
      <c r="I19" s="60"/>
      <c r="J19" s="60"/>
    </row>
    <row r="20" spans="2:10" ht="15" customHeight="1" x14ac:dyDescent="0.3">
      <c r="B20" s="62">
        <v>42948</v>
      </c>
      <c r="C20" s="188" t="s">
        <v>46</v>
      </c>
      <c r="D20" s="188"/>
      <c r="E20" s="188"/>
      <c r="F20" s="188"/>
      <c r="G20" s="188"/>
      <c r="H20" s="188"/>
      <c r="I20" s="188"/>
      <c r="J20" s="188"/>
    </row>
    <row r="21" spans="2:10" x14ac:dyDescent="0.3">
      <c r="B21" s="17"/>
    </row>
    <row r="22" spans="2:10" x14ac:dyDescent="0.3">
      <c r="B22" s="62">
        <v>42978</v>
      </c>
      <c r="C22" s="188" t="s">
        <v>47</v>
      </c>
      <c r="D22" s="188"/>
      <c r="E22" s="188"/>
      <c r="F22" s="188"/>
      <c r="G22" s="188"/>
      <c r="H22" s="188"/>
      <c r="I22" s="188"/>
      <c r="J22" s="188"/>
    </row>
    <row r="23" spans="2:10" x14ac:dyDescent="0.3">
      <c r="B23" s="17"/>
    </row>
    <row r="24" spans="2:10" ht="38.25" customHeight="1" x14ac:dyDescent="0.3">
      <c r="B24" s="63">
        <v>43100</v>
      </c>
      <c r="C24" s="188" t="s">
        <v>48</v>
      </c>
      <c r="D24" s="188"/>
      <c r="E24" s="188"/>
      <c r="F24" s="188"/>
      <c r="G24" s="188"/>
      <c r="H24" s="188"/>
      <c r="I24" s="188"/>
      <c r="J24" s="188"/>
    </row>
    <row r="27" spans="2:10" x14ac:dyDescent="0.3">
      <c r="B27" s="189" t="s">
        <v>40</v>
      </c>
      <c r="C27" s="189"/>
      <c r="D27" s="189"/>
      <c r="E27" s="189"/>
      <c r="G27" s="189" t="s">
        <v>41</v>
      </c>
      <c r="H27" s="189"/>
      <c r="I27" s="189"/>
      <c r="J27" s="189"/>
    </row>
    <row r="28" spans="2:10" x14ac:dyDescent="0.3">
      <c r="B28" s="77"/>
      <c r="C28" s="78"/>
      <c r="D28" s="79"/>
      <c r="E28" s="80"/>
      <c r="F28" s="81"/>
      <c r="G28" s="77"/>
      <c r="H28" s="78"/>
      <c r="I28" s="79"/>
      <c r="J28" s="80"/>
    </row>
    <row r="29" spans="2:10" x14ac:dyDescent="0.3">
      <c r="B29" s="82"/>
      <c r="C29" s="83"/>
      <c r="D29" s="84"/>
      <c r="E29" s="85"/>
      <c r="F29" s="81"/>
      <c r="G29" s="82"/>
      <c r="H29" s="83"/>
      <c r="I29" s="84"/>
      <c r="J29" s="85"/>
    </row>
    <row r="30" spans="2:10" x14ac:dyDescent="0.3">
      <c r="B30" s="82"/>
      <c r="C30" s="83"/>
      <c r="D30" s="84"/>
      <c r="E30" s="85"/>
      <c r="F30" s="81"/>
      <c r="G30" s="82"/>
      <c r="H30" s="83"/>
      <c r="I30" s="84"/>
      <c r="J30" s="85"/>
    </row>
    <row r="31" spans="2:10" x14ac:dyDescent="0.3">
      <c r="B31" s="82"/>
      <c r="C31" s="83"/>
      <c r="D31" s="86"/>
      <c r="E31" s="87"/>
      <c r="F31" s="81"/>
      <c r="G31" s="82"/>
      <c r="H31" s="83"/>
      <c r="I31" s="86"/>
      <c r="J31" s="87"/>
    </row>
    <row r="32" spans="2:10" x14ac:dyDescent="0.3">
      <c r="B32" s="88"/>
      <c r="C32" s="83"/>
      <c r="D32" s="86"/>
      <c r="E32" s="87"/>
      <c r="F32" s="81"/>
      <c r="G32" s="82"/>
      <c r="H32" s="83"/>
      <c r="I32" s="86"/>
      <c r="J32" s="87"/>
    </row>
    <row r="33" spans="2:10" x14ac:dyDescent="0.3">
      <c r="B33" s="89"/>
      <c r="C33" s="90"/>
      <c r="D33" s="91"/>
      <c r="E33" s="92"/>
      <c r="F33" s="81"/>
      <c r="G33" s="89"/>
      <c r="H33" s="90"/>
      <c r="I33" s="91"/>
      <c r="J33" s="92"/>
    </row>
    <row r="34" spans="2:10" x14ac:dyDescent="0.3">
      <c r="B34" s="82"/>
      <c r="C34" s="83"/>
      <c r="D34" s="93"/>
      <c r="E34" s="87"/>
      <c r="F34" s="81"/>
      <c r="G34" s="82"/>
      <c r="H34" s="83"/>
      <c r="I34" s="93"/>
      <c r="J34" s="87"/>
    </row>
    <row r="35" spans="2:10" x14ac:dyDescent="0.3">
      <c r="B35" s="88"/>
      <c r="C35" s="83"/>
      <c r="D35" s="93"/>
      <c r="E35" s="87"/>
      <c r="F35" s="81"/>
      <c r="G35" s="94"/>
      <c r="H35" s="83"/>
      <c r="I35" s="93"/>
      <c r="J35" s="87"/>
    </row>
    <row r="38" spans="2:10" x14ac:dyDescent="0.3">
      <c r="B38" s="43"/>
      <c r="C38" s="43"/>
      <c r="D38" s="43"/>
      <c r="E38" s="43"/>
      <c r="F38" s="43"/>
      <c r="G38" s="43"/>
      <c r="H38" s="43"/>
      <c r="I38" s="43"/>
    </row>
    <row r="39" spans="2:10" x14ac:dyDescent="0.3">
      <c r="B39" s="43"/>
      <c r="C39" s="43"/>
      <c r="D39" s="43"/>
      <c r="E39" s="43"/>
      <c r="F39" s="43"/>
      <c r="G39" s="43"/>
      <c r="H39" s="43"/>
      <c r="I39" s="43"/>
    </row>
    <row r="41" spans="2:10" x14ac:dyDescent="0.3">
      <c r="B41" s="43"/>
    </row>
  </sheetData>
  <mergeCells count="13">
    <mergeCell ref="B27:E27"/>
    <mergeCell ref="G27:J27"/>
    <mergeCell ref="B4:J4"/>
    <mergeCell ref="B6:J6"/>
    <mergeCell ref="C8:J8"/>
    <mergeCell ref="C10:J10"/>
    <mergeCell ref="C12:J12"/>
    <mergeCell ref="C14:J14"/>
    <mergeCell ref="C16:J16"/>
    <mergeCell ref="C18:J18"/>
    <mergeCell ref="C20:J20"/>
    <mergeCell ref="C22:J22"/>
    <mergeCell ref="C24:J24"/>
  </mergeCells>
  <pageMargins left="0.45" right="0.45"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4"/>
  <sheetViews>
    <sheetView showGridLines="0" topLeftCell="A33" zoomScaleNormal="100" workbookViewId="0">
      <selection activeCell="G60" sqref="G60"/>
    </sheetView>
  </sheetViews>
  <sheetFormatPr defaultRowHeight="14.4" x14ac:dyDescent="0.3"/>
  <cols>
    <col min="1" max="1" width="3.33203125" customWidth="1"/>
    <col min="2" max="2" width="2.44140625" customWidth="1"/>
    <col min="3" max="3" width="2.33203125" customWidth="1"/>
    <col min="4" max="4" width="12.44140625" customWidth="1"/>
    <col min="5" max="5" width="51" customWidth="1"/>
    <col min="6" max="7" width="11.6640625" customWidth="1"/>
    <col min="8" max="8" width="2.6640625" customWidth="1"/>
    <col min="13" max="14" width="11" bestFit="1" customWidth="1"/>
  </cols>
  <sheetData>
    <row r="2" spans="2:14" ht="23.4" x14ac:dyDescent="0.45">
      <c r="B2" s="12" t="s">
        <v>52</v>
      </c>
    </row>
    <row r="3" spans="2:14" ht="23.4" x14ac:dyDescent="0.45">
      <c r="B3" s="12"/>
    </row>
    <row r="4" spans="2:14" ht="54" customHeight="1" x14ac:dyDescent="0.3">
      <c r="B4" s="188" t="s">
        <v>112</v>
      </c>
      <c r="C4" s="188"/>
      <c r="D4" s="188"/>
      <c r="E4" s="188"/>
      <c r="F4" s="188"/>
      <c r="G4" s="188"/>
    </row>
    <row r="5" spans="2:14" x14ac:dyDescent="0.3">
      <c r="B5" s="64"/>
      <c r="C5" s="169" t="s">
        <v>58</v>
      </c>
      <c r="D5" s="100"/>
      <c r="E5" s="37"/>
      <c r="F5" s="168" t="s">
        <v>56</v>
      </c>
      <c r="G5" s="168" t="s">
        <v>57</v>
      </c>
      <c r="K5" t="s">
        <v>134</v>
      </c>
    </row>
    <row r="6" spans="2:14" x14ac:dyDescent="0.3">
      <c r="B6" s="64"/>
      <c r="C6" s="170" t="s">
        <v>63</v>
      </c>
      <c r="D6" s="101"/>
      <c r="E6" s="37" t="s">
        <v>53</v>
      </c>
      <c r="F6" s="37">
        <v>2000000</v>
      </c>
      <c r="G6" s="37">
        <v>3000000</v>
      </c>
      <c r="M6" t="s">
        <v>137</v>
      </c>
      <c r="N6" t="s">
        <v>138</v>
      </c>
    </row>
    <row r="7" spans="2:14" x14ac:dyDescent="0.3">
      <c r="B7" s="64"/>
      <c r="C7" s="171" t="s">
        <v>61</v>
      </c>
      <c r="D7" s="101"/>
      <c r="E7" s="37" t="s">
        <v>54</v>
      </c>
      <c r="F7" s="37">
        <v>500000</v>
      </c>
      <c r="G7" s="37">
        <v>1500000</v>
      </c>
      <c r="K7" t="s">
        <v>135</v>
      </c>
      <c r="M7" s="212">
        <f>F8</f>
        <v>1600000</v>
      </c>
      <c r="N7" s="212">
        <f>G8</f>
        <v>1700000</v>
      </c>
    </row>
    <row r="8" spans="2:14" x14ac:dyDescent="0.3">
      <c r="B8" s="64"/>
      <c r="C8" s="172" t="s">
        <v>62</v>
      </c>
      <c r="D8" s="107"/>
      <c r="E8" s="37" t="s">
        <v>55</v>
      </c>
      <c r="F8" s="37">
        <v>1600000</v>
      </c>
      <c r="G8" s="37">
        <v>1700000</v>
      </c>
      <c r="K8" s="211" t="s">
        <v>136</v>
      </c>
      <c r="M8" s="212">
        <f>F6-F7</f>
        <v>1500000</v>
      </c>
      <c r="N8" s="212">
        <f>G6-G7</f>
        <v>1500000</v>
      </c>
    </row>
    <row r="9" spans="2:14" s="6" customFormat="1" x14ac:dyDescent="0.3">
      <c r="B9" s="64"/>
      <c r="C9" s="65"/>
      <c r="D9" s="66"/>
      <c r="E9" s="68"/>
      <c r="F9" s="68"/>
      <c r="G9" s="68"/>
      <c r="K9" s="6" t="s">
        <v>139</v>
      </c>
      <c r="M9" s="213">
        <f>M7-M8</f>
        <v>100000</v>
      </c>
      <c r="N9" s="213">
        <f>N7-N8</f>
        <v>200000</v>
      </c>
    </row>
    <row r="10" spans="2:14" x14ac:dyDescent="0.3">
      <c r="C10" s="69" t="s">
        <v>59</v>
      </c>
      <c r="M10" s="162"/>
      <c r="N10" s="162"/>
    </row>
    <row r="11" spans="2:14" ht="15" thickBot="1" x14ac:dyDescent="0.35"/>
    <row r="12" spans="2:14" x14ac:dyDescent="0.3">
      <c r="C12" s="57"/>
      <c r="D12" s="192" t="s">
        <v>11</v>
      </c>
      <c r="E12" s="194" t="s">
        <v>10</v>
      </c>
      <c r="F12" s="194" t="s">
        <v>7</v>
      </c>
      <c r="G12" s="196" t="s">
        <v>8</v>
      </c>
      <c r="H12" s="190"/>
    </row>
    <row r="13" spans="2:14" ht="9" customHeight="1" thickBot="1" x14ac:dyDescent="0.35">
      <c r="C13" s="58"/>
      <c r="D13" s="193"/>
      <c r="E13" s="195"/>
      <c r="F13" s="195"/>
      <c r="G13" s="197"/>
      <c r="H13" s="191"/>
    </row>
    <row r="14" spans="2:14" x14ac:dyDescent="0.3">
      <c r="C14" s="44"/>
      <c r="D14" s="67">
        <v>42917</v>
      </c>
      <c r="E14" s="50" t="s">
        <v>140</v>
      </c>
      <c r="F14" s="48">
        <f>F8</f>
        <v>1600000</v>
      </c>
      <c r="G14" s="49"/>
      <c r="H14" s="45"/>
      <c r="J14" s="43"/>
    </row>
    <row r="15" spans="2:14" x14ac:dyDescent="0.3">
      <c r="C15" s="44"/>
      <c r="D15" s="51"/>
      <c r="E15" s="52" t="s">
        <v>141</v>
      </c>
      <c r="F15" s="48">
        <f>F7</f>
        <v>500000</v>
      </c>
      <c r="G15" s="49"/>
      <c r="H15" s="45"/>
      <c r="J15" s="43"/>
    </row>
    <row r="16" spans="2:14" x14ac:dyDescent="0.3">
      <c r="C16" s="44"/>
      <c r="D16" s="51"/>
      <c r="E16" s="214" t="s">
        <v>140</v>
      </c>
      <c r="F16" s="48"/>
      <c r="G16" s="49">
        <f>F6</f>
        <v>2000000</v>
      </c>
      <c r="H16" s="45"/>
      <c r="J16" s="43"/>
    </row>
    <row r="17" spans="2:10" x14ac:dyDescent="0.3">
      <c r="C17" s="44"/>
      <c r="D17" s="51"/>
      <c r="E17" s="214" t="s">
        <v>142</v>
      </c>
      <c r="F17" s="48"/>
      <c r="G17" s="49">
        <f>M9</f>
        <v>100000</v>
      </c>
      <c r="H17" s="45"/>
      <c r="J17" s="43"/>
    </row>
    <row r="18" spans="2:10" ht="15" thickBot="1" x14ac:dyDescent="0.35">
      <c r="C18" s="46"/>
      <c r="D18" s="53"/>
      <c r="E18" s="54"/>
      <c r="F18" s="55"/>
      <c r="G18" s="56"/>
      <c r="H18" s="47"/>
      <c r="J18" s="43"/>
    </row>
    <row r="19" spans="2:10" x14ac:dyDescent="0.3">
      <c r="F19" s="212">
        <f>F14+F15</f>
        <v>2100000</v>
      </c>
      <c r="G19" s="212">
        <f>G16+G17</f>
        <v>2100000</v>
      </c>
      <c r="J19" s="43"/>
    </row>
    <row r="20" spans="2:10" x14ac:dyDescent="0.3">
      <c r="C20" s="69" t="s">
        <v>60</v>
      </c>
      <c r="J20" s="43"/>
    </row>
    <row r="21" spans="2:10" ht="15" thickBot="1" x14ac:dyDescent="0.35">
      <c r="J21" s="43"/>
    </row>
    <row r="22" spans="2:10" x14ac:dyDescent="0.3">
      <c r="C22" s="57"/>
      <c r="D22" s="192" t="s">
        <v>11</v>
      </c>
      <c r="E22" s="194" t="s">
        <v>10</v>
      </c>
      <c r="F22" s="194" t="s">
        <v>7</v>
      </c>
      <c r="G22" s="196" t="s">
        <v>8</v>
      </c>
      <c r="H22" s="190"/>
      <c r="J22" s="43"/>
    </row>
    <row r="23" spans="2:10" ht="15" thickBot="1" x14ac:dyDescent="0.35">
      <c r="C23" s="58"/>
      <c r="D23" s="193"/>
      <c r="E23" s="195"/>
      <c r="F23" s="195"/>
      <c r="G23" s="197"/>
      <c r="H23" s="191"/>
      <c r="J23" s="43"/>
    </row>
    <row r="24" spans="2:10" x14ac:dyDescent="0.3">
      <c r="C24" s="44"/>
      <c r="D24" s="67">
        <v>42917</v>
      </c>
      <c r="E24" s="50" t="s">
        <v>140</v>
      </c>
      <c r="F24" s="48">
        <f>G8</f>
        <v>1700000</v>
      </c>
      <c r="G24" s="49"/>
      <c r="H24" s="45"/>
      <c r="J24" s="43"/>
    </row>
    <row r="25" spans="2:10" x14ac:dyDescent="0.3">
      <c r="C25" s="44"/>
      <c r="D25" s="51"/>
      <c r="E25" s="52" t="s">
        <v>141</v>
      </c>
      <c r="F25" s="48">
        <f>G7</f>
        <v>1500000</v>
      </c>
      <c r="G25" s="49"/>
      <c r="H25" s="45"/>
      <c r="J25" s="43"/>
    </row>
    <row r="26" spans="2:10" x14ac:dyDescent="0.3">
      <c r="C26" s="44"/>
      <c r="D26" s="51"/>
      <c r="E26" s="214" t="s">
        <v>140</v>
      </c>
      <c r="F26" s="48"/>
      <c r="G26" s="49">
        <f>G6</f>
        <v>3000000</v>
      </c>
      <c r="H26" s="45"/>
      <c r="J26" s="43"/>
    </row>
    <row r="27" spans="2:10" x14ac:dyDescent="0.3">
      <c r="C27" s="44"/>
      <c r="D27" s="51"/>
      <c r="E27" s="214" t="s">
        <v>143</v>
      </c>
      <c r="F27" s="48"/>
      <c r="G27" s="49">
        <f>N9</f>
        <v>200000</v>
      </c>
      <c r="H27" s="45"/>
      <c r="J27" s="43"/>
    </row>
    <row r="28" spans="2:10" ht="15" thickBot="1" x14ac:dyDescent="0.35">
      <c r="C28" s="46"/>
      <c r="D28" s="53"/>
      <c r="E28" s="54"/>
      <c r="F28" s="55"/>
      <c r="G28" s="56"/>
      <c r="H28" s="47"/>
      <c r="J28" s="43"/>
    </row>
    <row r="29" spans="2:10" x14ac:dyDescent="0.3">
      <c r="F29" s="212">
        <f>F24+F25</f>
        <v>3200000</v>
      </c>
      <c r="G29" s="212">
        <f>G26+G27</f>
        <v>3200000</v>
      </c>
      <c r="J29" s="43"/>
    </row>
    <row r="30" spans="2:10" x14ac:dyDescent="0.3">
      <c r="J30" s="43"/>
    </row>
    <row r="31" spans="2:10" ht="54.75" customHeight="1" x14ac:dyDescent="0.3">
      <c r="B31" s="188" t="s">
        <v>113</v>
      </c>
      <c r="C31" s="188"/>
      <c r="D31" s="188"/>
      <c r="E31" s="188"/>
      <c r="F31" s="188"/>
      <c r="G31" s="188"/>
      <c r="J31" s="43"/>
    </row>
    <row r="32" spans="2:10" x14ac:dyDescent="0.3">
      <c r="B32" s="64"/>
      <c r="C32" s="169" t="s">
        <v>58</v>
      </c>
      <c r="D32" s="100"/>
      <c r="E32" s="37"/>
      <c r="F32" s="37" t="s">
        <v>56</v>
      </c>
      <c r="G32" s="37" t="s">
        <v>57</v>
      </c>
      <c r="J32" s="43" t="s">
        <v>145</v>
      </c>
    </row>
    <row r="33" spans="2:14" x14ac:dyDescent="0.3">
      <c r="B33" s="64"/>
      <c r="C33" s="170" t="s">
        <v>63</v>
      </c>
      <c r="D33" s="101"/>
      <c r="E33" s="37" t="s">
        <v>53</v>
      </c>
      <c r="F33" s="37">
        <v>2000000</v>
      </c>
      <c r="G33" s="37">
        <v>3000000</v>
      </c>
      <c r="J33" s="43"/>
      <c r="M33" t="s">
        <v>137</v>
      </c>
      <c r="N33" t="s">
        <v>138</v>
      </c>
    </row>
    <row r="34" spans="2:14" x14ac:dyDescent="0.3">
      <c r="B34" s="64"/>
      <c r="C34" s="171" t="s">
        <v>61</v>
      </c>
      <c r="D34" s="101"/>
      <c r="E34" s="37" t="s">
        <v>54</v>
      </c>
      <c r="F34" s="37">
        <v>500000</v>
      </c>
      <c r="G34" s="37">
        <v>1500000</v>
      </c>
      <c r="J34" s="43" t="s">
        <v>135</v>
      </c>
      <c r="M34" s="212">
        <f>F35</f>
        <v>1600000</v>
      </c>
      <c r="N34" s="212">
        <f>G35</f>
        <v>1700000</v>
      </c>
    </row>
    <row r="35" spans="2:14" x14ac:dyDescent="0.3">
      <c r="B35" s="64"/>
      <c r="C35" s="170" t="s">
        <v>62</v>
      </c>
      <c r="D35" s="101"/>
      <c r="E35" s="37" t="s">
        <v>55</v>
      </c>
      <c r="F35" s="37">
        <v>1600000</v>
      </c>
      <c r="G35" s="37">
        <v>1700000</v>
      </c>
      <c r="J35" s="43" t="s">
        <v>146</v>
      </c>
      <c r="M35">
        <v>300000</v>
      </c>
      <c r="N35">
        <v>300000</v>
      </c>
    </row>
    <row r="36" spans="2:14" x14ac:dyDescent="0.3">
      <c r="B36" s="64"/>
      <c r="C36" s="172"/>
      <c r="D36" s="107"/>
      <c r="E36" s="37" t="s">
        <v>64</v>
      </c>
      <c r="F36" s="37">
        <v>-300000</v>
      </c>
      <c r="G36" s="37">
        <v>300000</v>
      </c>
      <c r="J36" s="43" t="s">
        <v>136</v>
      </c>
      <c r="M36" s="212">
        <f>F33-F34</f>
        <v>1500000</v>
      </c>
      <c r="N36" s="212">
        <f>G33-G34</f>
        <v>1500000</v>
      </c>
    </row>
    <row r="37" spans="2:14" x14ac:dyDescent="0.3">
      <c r="B37" s="64"/>
      <c r="C37" s="65"/>
      <c r="D37" s="66"/>
      <c r="E37" s="68"/>
      <c r="F37" s="68"/>
      <c r="G37" s="68"/>
      <c r="H37" s="6"/>
      <c r="J37" s="43" t="s">
        <v>139</v>
      </c>
      <c r="M37" s="212">
        <f>M34-M35-M36</f>
        <v>-200000</v>
      </c>
      <c r="N37" s="212">
        <f>N34-N36+N35</f>
        <v>500000</v>
      </c>
    </row>
    <row r="38" spans="2:14" x14ac:dyDescent="0.3">
      <c r="C38" s="69" t="s">
        <v>59</v>
      </c>
      <c r="J38" s="43"/>
    </row>
    <row r="39" spans="2:14" ht="15" thickBot="1" x14ac:dyDescent="0.35">
      <c r="J39" s="43"/>
    </row>
    <row r="40" spans="2:14" x14ac:dyDescent="0.3">
      <c r="C40" s="57"/>
      <c r="D40" s="192" t="s">
        <v>11</v>
      </c>
      <c r="E40" s="194" t="s">
        <v>10</v>
      </c>
      <c r="F40" s="194" t="s">
        <v>7</v>
      </c>
      <c r="G40" s="196" t="s">
        <v>8</v>
      </c>
      <c r="H40" s="190"/>
      <c r="J40" s="43"/>
    </row>
    <row r="41" spans="2:14" ht="15" thickBot="1" x14ac:dyDescent="0.35">
      <c r="C41" s="58"/>
      <c r="D41" s="193"/>
      <c r="E41" s="195"/>
      <c r="F41" s="195"/>
      <c r="G41" s="197"/>
      <c r="H41" s="191"/>
      <c r="J41" s="43"/>
    </row>
    <row r="42" spans="2:14" x14ac:dyDescent="0.3">
      <c r="C42" s="44"/>
      <c r="D42" s="67"/>
      <c r="E42" s="50" t="s">
        <v>144</v>
      </c>
      <c r="F42" s="48">
        <f>F35</f>
        <v>1600000</v>
      </c>
      <c r="G42" s="49"/>
      <c r="H42" s="45"/>
      <c r="J42" s="43"/>
    </row>
    <row r="43" spans="2:14" x14ac:dyDescent="0.3">
      <c r="C43" s="44"/>
      <c r="D43" s="51"/>
      <c r="E43" s="52" t="s">
        <v>141</v>
      </c>
      <c r="F43" s="48">
        <f>F34</f>
        <v>500000</v>
      </c>
      <c r="G43" s="49"/>
      <c r="H43" s="45"/>
      <c r="J43" s="43"/>
    </row>
    <row r="44" spans="2:14" x14ac:dyDescent="0.3">
      <c r="C44" s="44"/>
      <c r="D44" s="51"/>
      <c r="E44" s="52" t="s">
        <v>147</v>
      </c>
      <c r="F44" s="48">
        <v>200000</v>
      </c>
      <c r="G44" s="49"/>
      <c r="H44" s="45"/>
      <c r="J44" s="43"/>
    </row>
    <row r="45" spans="2:14" x14ac:dyDescent="0.3">
      <c r="C45" s="44"/>
      <c r="D45" s="51"/>
      <c r="E45" s="214" t="s">
        <v>6</v>
      </c>
      <c r="F45" s="48"/>
      <c r="G45" s="49">
        <v>300000</v>
      </c>
      <c r="H45" s="45"/>
      <c r="J45" s="43"/>
    </row>
    <row r="46" spans="2:14" x14ac:dyDescent="0.3">
      <c r="C46" s="70"/>
      <c r="D46" s="71"/>
      <c r="E46" s="215" t="s">
        <v>140</v>
      </c>
      <c r="F46" s="72"/>
      <c r="G46" s="73">
        <v>2000000</v>
      </c>
      <c r="H46" s="74"/>
      <c r="J46" s="43"/>
    </row>
    <row r="47" spans="2:14" ht="15" thickBot="1" x14ac:dyDescent="0.35">
      <c r="C47" s="46"/>
      <c r="D47" s="53"/>
      <c r="E47" s="54"/>
      <c r="F47" s="55"/>
      <c r="G47" s="56"/>
      <c r="H47" s="47"/>
      <c r="J47" s="43"/>
    </row>
    <row r="48" spans="2:14" x14ac:dyDescent="0.3">
      <c r="F48" s="212">
        <f>F42+F43+F44</f>
        <v>2300000</v>
      </c>
      <c r="G48" s="212">
        <f>G45+G46</f>
        <v>2300000</v>
      </c>
      <c r="J48" s="43"/>
    </row>
    <row r="49" spans="3:11" x14ac:dyDescent="0.3">
      <c r="C49" s="69" t="s">
        <v>60</v>
      </c>
      <c r="J49" s="43"/>
    </row>
    <row r="50" spans="3:11" ht="15" thickBot="1" x14ac:dyDescent="0.35">
      <c r="J50" s="43"/>
    </row>
    <row r="51" spans="3:11" x14ac:dyDescent="0.3">
      <c r="C51" s="57"/>
      <c r="D51" s="192" t="s">
        <v>11</v>
      </c>
      <c r="E51" s="194" t="s">
        <v>10</v>
      </c>
      <c r="F51" s="194" t="s">
        <v>7</v>
      </c>
      <c r="G51" s="196" t="s">
        <v>8</v>
      </c>
      <c r="H51" s="190"/>
      <c r="J51" s="43"/>
    </row>
    <row r="52" spans="3:11" ht="15" thickBot="1" x14ac:dyDescent="0.35">
      <c r="C52" s="58"/>
      <c r="D52" s="193"/>
      <c r="E52" s="195"/>
      <c r="F52" s="195"/>
      <c r="G52" s="197"/>
      <c r="H52" s="191"/>
      <c r="J52" s="43"/>
    </row>
    <row r="53" spans="3:11" x14ac:dyDescent="0.3">
      <c r="C53" s="44"/>
      <c r="D53" s="67"/>
      <c r="E53" s="173" t="s">
        <v>140</v>
      </c>
      <c r="F53" s="48">
        <f>G35</f>
        <v>1700000</v>
      </c>
      <c r="G53" s="49"/>
      <c r="H53" s="45"/>
      <c r="J53" s="43"/>
      <c r="K53" s="75"/>
    </row>
    <row r="54" spans="3:11" x14ac:dyDescent="0.3">
      <c r="C54" s="44"/>
      <c r="D54" s="67"/>
      <c r="E54" s="174" t="s">
        <v>141</v>
      </c>
      <c r="F54" s="48">
        <f>G34</f>
        <v>1500000</v>
      </c>
      <c r="G54" s="49"/>
      <c r="H54" s="45"/>
      <c r="J54" s="43"/>
      <c r="K54" s="75"/>
    </row>
    <row r="55" spans="3:11" x14ac:dyDescent="0.3">
      <c r="C55" s="44"/>
      <c r="D55" s="51"/>
      <c r="E55" s="52" t="s">
        <v>6</v>
      </c>
      <c r="F55" s="48">
        <v>300000</v>
      </c>
      <c r="G55" s="49"/>
      <c r="H55" s="45"/>
      <c r="J55" s="43"/>
      <c r="K55" s="76"/>
    </row>
    <row r="56" spans="3:11" x14ac:dyDescent="0.3">
      <c r="C56" s="44"/>
      <c r="D56" s="51"/>
      <c r="E56" s="52" t="s">
        <v>140</v>
      </c>
      <c r="F56" s="48"/>
      <c r="G56" s="49">
        <f>G33</f>
        <v>3000000</v>
      </c>
      <c r="H56" s="45"/>
      <c r="J56" s="43"/>
      <c r="K56" s="76"/>
    </row>
    <row r="57" spans="3:11" x14ac:dyDescent="0.3">
      <c r="C57" s="44"/>
      <c r="D57" s="51"/>
      <c r="E57" s="52" t="s">
        <v>148</v>
      </c>
      <c r="F57" s="48"/>
      <c r="G57" s="49">
        <v>500000</v>
      </c>
      <c r="H57" s="45"/>
      <c r="J57" s="43"/>
      <c r="K57" s="75"/>
    </row>
    <row r="58" spans="3:11" ht="15" thickBot="1" x14ac:dyDescent="0.35">
      <c r="C58" s="46"/>
      <c r="D58" s="53"/>
      <c r="E58" s="54"/>
      <c r="F58" s="55"/>
      <c r="G58" s="56"/>
      <c r="H58" s="47"/>
    </row>
    <row r="59" spans="3:11" x14ac:dyDescent="0.3">
      <c r="F59" s="212">
        <f>F53+F54+F55</f>
        <v>3500000</v>
      </c>
      <c r="G59" s="212">
        <f>G56+G57</f>
        <v>3500000</v>
      </c>
      <c r="J59" s="43"/>
    </row>
    <row r="60" spans="3:11" x14ac:dyDescent="0.3">
      <c r="J60" s="75"/>
      <c r="K60" s="75"/>
    </row>
    <row r="61" spans="3:11" x14ac:dyDescent="0.3">
      <c r="J61" s="75"/>
      <c r="K61" s="75"/>
    </row>
    <row r="62" spans="3:11" x14ac:dyDescent="0.3">
      <c r="J62" s="75"/>
      <c r="K62" s="76"/>
    </row>
    <row r="63" spans="3:11" x14ac:dyDescent="0.3">
      <c r="J63" s="75"/>
      <c r="K63" s="76"/>
    </row>
    <row r="64" spans="3:11" x14ac:dyDescent="0.3">
      <c r="J64" s="75"/>
      <c r="K64" s="75"/>
    </row>
  </sheetData>
  <mergeCells count="22">
    <mergeCell ref="H12:H13"/>
    <mergeCell ref="D12:D13"/>
    <mergeCell ref="B4:G4"/>
    <mergeCell ref="D22:D23"/>
    <mergeCell ref="E22:E23"/>
    <mergeCell ref="F22:F23"/>
    <mergeCell ref="G22:G23"/>
    <mergeCell ref="E12:E13"/>
    <mergeCell ref="F12:F13"/>
    <mergeCell ref="G12:G13"/>
    <mergeCell ref="H22:H23"/>
    <mergeCell ref="B31:G31"/>
    <mergeCell ref="D40:D41"/>
    <mergeCell ref="E40:E41"/>
    <mergeCell ref="F40:F41"/>
    <mergeCell ref="G40:G41"/>
    <mergeCell ref="H40:H41"/>
    <mergeCell ref="D51:D52"/>
    <mergeCell ref="E51:E52"/>
    <mergeCell ref="F51:F52"/>
    <mergeCell ref="G51:G52"/>
    <mergeCell ref="H51:H52"/>
  </mergeCells>
  <pageMargins left="0.45" right="0.45" top="0.75" bottom="0.75" header="0.3" footer="0.3"/>
  <pageSetup scale="97" orientation="portrait" r:id="rId1"/>
  <rowBreaks count="1" manualBreakCount="1">
    <brk id="30"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40"/>
  <sheetViews>
    <sheetView showGridLines="0" zoomScaleNormal="100" workbookViewId="0">
      <selection activeCell="U19" sqref="U19"/>
    </sheetView>
  </sheetViews>
  <sheetFormatPr defaultRowHeight="14.4" x14ac:dyDescent="0.3"/>
  <cols>
    <col min="1" max="1" width="3.88671875" customWidth="1"/>
    <col min="2" max="2" width="11.109375" customWidth="1"/>
    <col min="3" max="6" width="20.6640625" customWidth="1"/>
    <col min="8" max="8" width="12.44140625" customWidth="1"/>
    <col min="12" max="12" width="11.77734375" customWidth="1"/>
    <col min="13" max="13" width="13.44140625" customWidth="1"/>
    <col min="14" max="14" width="12.109375" customWidth="1"/>
    <col min="15" max="15" width="15.21875" customWidth="1"/>
    <col min="16" max="16" width="11.88671875" customWidth="1"/>
    <col min="18" max="18" width="12.109375" customWidth="1"/>
    <col min="19" max="19" width="13.6640625" bestFit="1" customWidth="1"/>
  </cols>
  <sheetData>
    <row r="2" spans="2:21" ht="23.4" x14ac:dyDescent="0.45">
      <c r="B2" s="12" t="s">
        <v>66</v>
      </c>
    </row>
    <row r="3" spans="2:21" ht="15" customHeight="1" x14ac:dyDescent="0.45">
      <c r="B3" s="12"/>
    </row>
    <row r="4" spans="2:21" ht="83.25" customHeight="1" x14ac:dyDescent="0.3">
      <c r="B4" s="188" t="s">
        <v>114</v>
      </c>
      <c r="C4" s="188"/>
      <c r="D4" s="188"/>
      <c r="E4" s="188"/>
      <c r="F4" s="188"/>
    </row>
    <row r="7" spans="2:21" ht="15.6" x14ac:dyDescent="0.3">
      <c r="B7" s="95" t="s">
        <v>67</v>
      </c>
      <c r="C7" s="198" t="s">
        <v>115</v>
      </c>
      <c r="D7" s="199"/>
      <c r="E7" s="198" t="s">
        <v>116</v>
      </c>
      <c r="F7" s="199"/>
    </row>
    <row r="8" spans="2:21" x14ac:dyDescent="0.3">
      <c r="B8" s="96"/>
      <c r="C8" s="97"/>
      <c r="D8" s="98"/>
      <c r="E8" s="97"/>
      <c r="F8" s="98"/>
    </row>
    <row r="9" spans="2:21" x14ac:dyDescent="0.3">
      <c r="B9" s="99" t="s">
        <v>68</v>
      </c>
      <c r="C9" s="108" t="s">
        <v>149</v>
      </c>
      <c r="D9" s="109"/>
      <c r="E9" s="110" t="s">
        <v>150</v>
      </c>
      <c r="F9" s="111"/>
    </row>
    <row r="10" spans="2:21" x14ac:dyDescent="0.3">
      <c r="B10" s="102" t="s">
        <v>72</v>
      </c>
      <c r="C10" s="117">
        <f>(1300000-100000)/(10*12/2)</f>
        <v>20000</v>
      </c>
      <c r="D10" s="111"/>
      <c r="E10" s="117">
        <v>20000</v>
      </c>
      <c r="F10" s="111"/>
    </row>
    <row r="11" spans="2:21" x14ac:dyDescent="0.3">
      <c r="B11" s="104" t="s">
        <v>73</v>
      </c>
      <c r="C11" s="118"/>
      <c r="D11" s="111"/>
      <c r="E11" s="118"/>
      <c r="F11" s="111"/>
    </row>
    <row r="12" spans="2:21" x14ac:dyDescent="0.3">
      <c r="B12" s="105"/>
      <c r="C12" s="112"/>
      <c r="D12" s="111"/>
      <c r="E12" s="110"/>
      <c r="F12" s="111"/>
    </row>
    <row r="13" spans="2:21" x14ac:dyDescent="0.3">
      <c r="B13" s="102"/>
      <c r="C13" s="112"/>
      <c r="D13" s="111"/>
      <c r="E13" s="110"/>
      <c r="F13" s="111"/>
      <c r="Q13" t="s">
        <v>171</v>
      </c>
    </row>
    <row r="14" spans="2:21" x14ac:dyDescent="0.3">
      <c r="B14" s="96"/>
      <c r="C14" s="112"/>
      <c r="D14" s="111"/>
      <c r="E14" s="110"/>
      <c r="F14" s="111"/>
      <c r="H14" s="43"/>
    </row>
    <row r="15" spans="2:21" x14ac:dyDescent="0.3">
      <c r="B15" s="105"/>
      <c r="C15" s="112"/>
      <c r="D15" s="113"/>
      <c r="E15" s="110"/>
      <c r="F15" s="113"/>
      <c r="H15" s="162"/>
      <c r="I15" s="162"/>
      <c r="J15" s="162"/>
      <c r="K15" s="222" t="s">
        <v>153</v>
      </c>
      <c r="L15" s="223" t="s">
        <v>154</v>
      </c>
      <c r="M15" s="225" t="s">
        <v>155</v>
      </c>
      <c r="N15" s="225" t="s">
        <v>156</v>
      </c>
      <c r="O15" s="225" t="s">
        <v>157</v>
      </c>
      <c r="P15" s="224" t="s">
        <v>158</v>
      </c>
      <c r="Q15" s="232" t="s">
        <v>167</v>
      </c>
      <c r="R15" s="232" t="s">
        <v>168</v>
      </c>
      <c r="S15" s="11"/>
      <c r="T15" s="232" t="s">
        <v>169</v>
      </c>
      <c r="U15" s="232" t="s">
        <v>170</v>
      </c>
    </row>
    <row r="16" spans="2:21" ht="14.4" customHeight="1" x14ac:dyDescent="0.3">
      <c r="B16" s="106"/>
      <c r="C16" s="114"/>
      <c r="D16" s="115"/>
      <c r="E16" s="116"/>
      <c r="F16" s="115"/>
      <c r="H16" s="155"/>
      <c r="I16" s="155"/>
      <c r="J16" s="155"/>
      <c r="K16" s="222"/>
      <c r="L16" s="223"/>
      <c r="M16" s="225"/>
      <c r="N16" s="225"/>
      <c r="O16" s="225"/>
      <c r="P16" s="224"/>
      <c r="Q16" s="232"/>
      <c r="R16" s="232"/>
      <c r="S16" s="11"/>
      <c r="T16" s="232"/>
      <c r="U16" s="232"/>
    </row>
    <row r="17" spans="2:21" x14ac:dyDescent="0.3">
      <c r="B17" s="99" t="s">
        <v>69</v>
      </c>
      <c r="C17" s="108"/>
      <c r="D17" s="109"/>
      <c r="E17" s="110"/>
      <c r="F17" s="111"/>
      <c r="H17" s="155"/>
      <c r="I17" s="155"/>
      <c r="J17" s="155"/>
      <c r="K17" s="155">
        <v>1</v>
      </c>
      <c r="L17" s="155">
        <f>1300000-100000</f>
        <v>1200000</v>
      </c>
      <c r="M17" s="226">
        <v>10</v>
      </c>
      <c r="N17" s="227">
        <v>0.18181818181818182</v>
      </c>
      <c r="O17">
        <f>L17*(2/11)</f>
        <v>218181.81818181818</v>
      </c>
      <c r="Q17">
        <f>L17/10/2</f>
        <v>60000</v>
      </c>
      <c r="R17">
        <f>L17*3%</f>
        <v>36000</v>
      </c>
      <c r="S17" s="233">
        <f>L17-R17</f>
        <v>1164000</v>
      </c>
      <c r="T17">
        <v>36364</v>
      </c>
      <c r="U17">
        <v>15000</v>
      </c>
    </row>
    <row r="18" spans="2:21" x14ac:dyDescent="0.3">
      <c r="B18" s="102" t="s">
        <v>70</v>
      </c>
      <c r="C18" s="117" t="s">
        <v>159</v>
      </c>
      <c r="D18" s="110"/>
      <c r="E18" s="117" t="s">
        <v>160</v>
      </c>
      <c r="F18" s="130"/>
      <c r="H18" s="156"/>
      <c r="I18" s="161">
        <f>(1300000-100000)*(10/55)*(2/12)</f>
        <v>36363.63636363636</v>
      </c>
      <c r="J18" s="155"/>
      <c r="K18" s="155">
        <v>2</v>
      </c>
      <c r="L18" s="155">
        <f t="shared" ref="L18:L26" si="0">1300000-100000</f>
        <v>1200000</v>
      </c>
      <c r="M18" s="226">
        <v>9</v>
      </c>
      <c r="N18" s="227">
        <v>0.16363636363636364</v>
      </c>
      <c r="O18">
        <f>L18*(9/55)</f>
        <v>196363.63636363635</v>
      </c>
      <c r="Q18">
        <f t="shared" ref="Q18:Q26" si="1">L18/10/2</f>
        <v>60000</v>
      </c>
      <c r="R18">
        <f>(L17-R17)*3%</f>
        <v>34920</v>
      </c>
      <c r="S18" s="233">
        <f>S17-R18</f>
        <v>1129080</v>
      </c>
      <c r="T18">
        <v>32727</v>
      </c>
      <c r="U18">
        <v>12000</v>
      </c>
    </row>
    <row r="19" spans="2:21" x14ac:dyDescent="0.3">
      <c r="B19" s="104" t="s">
        <v>71</v>
      </c>
      <c r="C19" s="228">
        <f>(1300000-100000)*(10/55)*(2/12)</f>
        <v>36363.63636363636</v>
      </c>
      <c r="D19" s="111"/>
      <c r="E19" s="228">
        <f>(1300000-100000)*(9/55)*(2/12)</f>
        <v>32727.272727272724</v>
      </c>
      <c r="F19" s="130"/>
      <c r="I19" s="155"/>
      <c r="J19" s="155"/>
      <c r="K19" s="155">
        <v>3</v>
      </c>
      <c r="L19" s="155">
        <f t="shared" si="0"/>
        <v>1200000</v>
      </c>
      <c r="M19" s="226">
        <v>8</v>
      </c>
      <c r="N19" s="227">
        <v>0.14545454545454545</v>
      </c>
      <c r="O19">
        <f>L19*(8/55)</f>
        <v>174545.45454545453</v>
      </c>
      <c r="Q19">
        <f t="shared" si="1"/>
        <v>60000</v>
      </c>
      <c r="S19" s="233"/>
    </row>
    <row r="20" spans="2:21" x14ac:dyDescent="0.3">
      <c r="B20" s="104" t="s">
        <v>73</v>
      </c>
      <c r="C20" s="112"/>
      <c r="D20" s="111"/>
      <c r="E20" s="110"/>
      <c r="F20" s="121"/>
      <c r="H20" s="155"/>
      <c r="I20" s="155"/>
      <c r="J20" s="155"/>
      <c r="K20" s="155">
        <v>4</v>
      </c>
      <c r="L20" s="155">
        <f t="shared" si="0"/>
        <v>1200000</v>
      </c>
      <c r="M20" s="226">
        <v>7</v>
      </c>
      <c r="N20" s="227">
        <v>0.12727272727272726</v>
      </c>
      <c r="O20">
        <f>L20*(7/55)</f>
        <v>152727.27272727271</v>
      </c>
      <c r="Q20">
        <f t="shared" si="1"/>
        <v>60000</v>
      </c>
      <c r="S20" s="233"/>
    </row>
    <row r="21" spans="2:21" x14ac:dyDescent="0.3">
      <c r="B21" s="102"/>
      <c r="C21" s="112" t="s">
        <v>161</v>
      </c>
      <c r="D21" s="111"/>
      <c r="E21" s="110"/>
      <c r="F21" s="111"/>
      <c r="H21" s="156"/>
      <c r="I21" s="161">
        <f>(1300000-100000)*(10/55)*(10/12)</f>
        <v>181818.18181818182</v>
      </c>
      <c r="J21" s="155"/>
      <c r="K21" s="155">
        <v>5</v>
      </c>
      <c r="L21" s="155">
        <f t="shared" si="0"/>
        <v>1200000</v>
      </c>
      <c r="M21" s="226">
        <v>6</v>
      </c>
      <c r="N21" s="227">
        <v>0.10909090909090909</v>
      </c>
      <c r="O21">
        <f>L21*(6/55)</f>
        <v>130909.0909090909</v>
      </c>
      <c r="Q21">
        <f t="shared" si="1"/>
        <v>60000</v>
      </c>
      <c r="S21" s="234"/>
    </row>
    <row r="22" spans="2:21" x14ac:dyDescent="0.3">
      <c r="B22" s="96"/>
      <c r="C22" s="216">
        <f>(1300000-100000)*(10/55)*(10/12)</f>
        <v>181818.18181818182</v>
      </c>
      <c r="D22" s="111"/>
      <c r="E22" s="110"/>
      <c r="F22" s="111"/>
      <c r="H22" s="156"/>
      <c r="I22" s="161">
        <f>(1300000-100000)*(9/55)*(2/12)</f>
        <v>32727.272727272724</v>
      </c>
      <c r="J22" s="155"/>
      <c r="K22" s="155">
        <v>6</v>
      </c>
      <c r="L22" s="155">
        <f t="shared" si="0"/>
        <v>1200000</v>
      </c>
      <c r="M22" s="226">
        <v>5</v>
      </c>
      <c r="N22" s="227">
        <v>9.0909090909090912E-2</v>
      </c>
      <c r="O22">
        <f>L22*(1/11)</f>
        <v>109090.90909090909</v>
      </c>
      <c r="Q22">
        <f t="shared" si="1"/>
        <v>60000</v>
      </c>
      <c r="S22" s="234"/>
    </row>
    <row r="23" spans="2:21" x14ac:dyDescent="0.3">
      <c r="B23" s="105"/>
      <c r="C23" s="112"/>
      <c r="D23" s="113"/>
      <c r="E23" s="110"/>
      <c r="F23" s="113"/>
      <c r="H23" s="155"/>
      <c r="I23" s="164">
        <f>SUM(I21:I22)</f>
        <v>214545.45454545456</v>
      </c>
      <c r="J23" s="155"/>
      <c r="K23" s="155">
        <v>7</v>
      </c>
      <c r="L23" s="155">
        <f t="shared" si="0"/>
        <v>1200000</v>
      </c>
      <c r="M23" s="226">
        <v>4</v>
      </c>
      <c r="N23" s="227">
        <v>7.2727272727272724E-2</v>
      </c>
      <c r="O23">
        <f>L23*(4/55)</f>
        <v>87272.727272727265</v>
      </c>
      <c r="Q23">
        <f t="shared" si="1"/>
        <v>60000</v>
      </c>
      <c r="S23" s="234"/>
    </row>
    <row r="24" spans="2:21" x14ac:dyDescent="0.3">
      <c r="B24" s="106"/>
      <c r="C24" s="114"/>
      <c r="D24" s="115"/>
      <c r="E24" s="116"/>
      <c r="F24" s="115"/>
      <c r="H24" s="160"/>
      <c r="I24" s="160"/>
      <c r="J24" s="160"/>
      <c r="K24" s="160">
        <v>8</v>
      </c>
      <c r="L24" s="155">
        <f t="shared" si="0"/>
        <v>1200000</v>
      </c>
      <c r="M24" s="226">
        <v>3</v>
      </c>
      <c r="N24" s="227">
        <v>5.4545454545454543E-2</v>
      </c>
      <c r="O24">
        <f>L24*(3/55)</f>
        <v>65454.545454545449</v>
      </c>
      <c r="Q24">
        <f t="shared" si="1"/>
        <v>60000</v>
      </c>
      <c r="S24" s="234"/>
    </row>
    <row r="25" spans="2:21" x14ac:dyDescent="0.3">
      <c r="B25" s="99" t="s">
        <v>74</v>
      </c>
      <c r="C25" s="108" t="s">
        <v>162</v>
      </c>
      <c r="D25" s="109"/>
      <c r="E25" s="110" t="s">
        <v>163</v>
      </c>
      <c r="F25" s="111"/>
      <c r="H25" s="160"/>
      <c r="I25" s="160"/>
      <c r="J25" s="160"/>
      <c r="K25" s="160">
        <v>9</v>
      </c>
      <c r="L25" s="155">
        <f t="shared" si="0"/>
        <v>1200000</v>
      </c>
      <c r="M25" s="226">
        <v>2</v>
      </c>
      <c r="N25" s="227">
        <v>3.6363636363636362E-2</v>
      </c>
      <c r="O25">
        <f>L25*(2/55)</f>
        <v>43636.363636363632</v>
      </c>
      <c r="Q25">
        <f t="shared" si="1"/>
        <v>60000</v>
      </c>
      <c r="S25" s="234"/>
    </row>
    <row r="26" spans="2:21" x14ac:dyDescent="0.3">
      <c r="B26" s="102" t="s">
        <v>75</v>
      </c>
      <c r="C26" s="228"/>
      <c r="D26" s="111"/>
      <c r="E26" s="228"/>
      <c r="F26" s="111"/>
      <c r="K26" s="160">
        <v>10</v>
      </c>
      <c r="L26" s="155">
        <f t="shared" si="0"/>
        <v>1200000</v>
      </c>
      <c r="M26" s="226">
        <v>1</v>
      </c>
      <c r="N26" s="227">
        <v>1.8181818181818181E-2</v>
      </c>
      <c r="O26">
        <f>L26*(1/55)</f>
        <v>21818.181818181816</v>
      </c>
      <c r="Q26">
        <f t="shared" si="1"/>
        <v>60000</v>
      </c>
      <c r="S26" s="234"/>
    </row>
    <row r="27" spans="2:21" x14ac:dyDescent="0.3">
      <c r="B27" s="104" t="s">
        <v>76</v>
      </c>
      <c r="C27" s="117">
        <f>((1300000-100000)*25000)/200000</f>
        <v>150000</v>
      </c>
      <c r="D27" s="111"/>
      <c r="E27" s="117">
        <f>((1300000-100000)*20000)/200000</f>
        <v>120000</v>
      </c>
      <c r="F27" s="111"/>
      <c r="M27">
        <f>SUM(M17:M26)</f>
        <v>55</v>
      </c>
    </row>
    <row r="28" spans="2:21" x14ac:dyDescent="0.3">
      <c r="B28" s="105" t="s">
        <v>77</v>
      </c>
      <c r="C28" s="112"/>
      <c r="D28" s="111"/>
      <c r="E28" s="110"/>
      <c r="F28" s="111"/>
    </row>
    <row r="29" spans="2:21" x14ac:dyDescent="0.3">
      <c r="B29" s="104" t="s">
        <v>73</v>
      </c>
      <c r="C29" s="112"/>
      <c r="D29" s="111"/>
      <c r="E29" s="110"/>
      <c r="F29" s="111"/>
    </row>
    <row r="30" spans="2:21" x14ac:dyDescent="0.3">
      <c r="B30" s="96"/>
      <c r="C30" s="112"/>
      <c r="D30" s="111"/>
      <c r="E30" s="110"/>
      <c r="F30" s="111"/>
    </row>
    <row r="31" spans="2:21" x14ac:dyDescent="0.3">
      <c r="B31" s="105"/>
      <c r="C31" s="112"/>
      <c r="D31" s="113"/>
      <c r="E31" s="110"/>
      <c r="F31" s="113"/>
    </row>
    <row r="32" spans="2:21" x14ac:dyDescent="0.3">
      <c r="B32" s="106"/>
      <c r="C32" s="114"/>
      <c r="D32" s="115"/>
      <c r="E32" s="116"/>
      <c r="F32" s="115"/>
    </row>
    <row r="33" spans="2:9" x14ac:dyDescent="0.3">
      <c r="B33" s="99" t="s">
        <v>78</v>
      </c>
      <c r="C33" s="229" t="s">
        <v>166</v>
      </c>
      <c r="D33" s="109"/>
      <c r="E33" s="110">
        <f>H33-C34</f>
        <v>1164000</v>
      </c>
      <c r="F33" s="111"/>
      <c r="G33" t="s">
        <v>164</v>
      </c>
      <c r="H33">
        <f>1300000-100000</f>
        <v>1200000</v>
      </c>
    </row>
    <row r="34" spans="2:9" x14ac:dyDescent="0.3">
      <c r="B34" s="102" t="s">
        <v>79</v>
      </c>
      <c r="C34" s="228">
        <f>H33*3%</f>
        <v>36000</v>
      </c>
      <c r="D34" s="111"/>
      <c r="E34" s="228">
        <f>E33*3%</f>
        <v>34920</v>
      </c>
      <c r="F34" s="111"/>
      <c r="G34" t="s">
        <v>165</v>
      </c>
      <c r="H34" s="155">
        <v>20000</v>
      </c>
    </row>
    <row r="35" spans="2:9" x14ac:dyDescent="0.3">
      <c r="B35" s="104" t="s">
        <v>80</v>
      </c>
      <c r="C35" s="119"/>
      <c r="D35" s="111"/>
      <c r="E35" s="119"/>
      <c r="F35" s="111"/>
      <c r="H35">
        <f>H34/H33</f>
        <v>1.6666666666666666E-2</v>
      </c>
      <c r="I35">
        <f>H35*2</f>
        <v>3.3333333333333333E-2</v>
      </c>
    </row>
    <row r="36" spans="2:9" x14ac:dyDescent="0.3">
      <c r="B36" s="104" t="s">
        <v>73</v>
      </c>
      <c r="C36" s="112"/>
      <c r="D36" s="111"/>
      <c r="E36" s="110"/>
      <c r="F36" s="111"/>
      <c r="H36" s="230"/>
      <c r="I36" s="231">
        <f>I35</f>
        <v>3.3333333333333333E-2</v>
      </c>
    </row>
    <row r="37" spans="2:9" x14ac:dyDescent="0.3">
      <c r="B37" s="102"/>
      <c r="C37" s="112"/>
      <c r="D37" s="111"/>
      <c r="E37" s="110"/>
      <c r="F37" s="111"/>
      <c r="H37" s="163"/>
    </row>
    <row r="38" spans="2:9" x14ac:dyDescent="0.3">
      <c r="B38" s="96"/>
      <c r="C38" s="112"/>
      <c r="D38" s="111"/>
      <c r="E38" s="110"/>
      <c r="F38" s="111"/>
    </row>
    <row r="39" spans="2:9" x14ac:dyDescent="0.3">
      <c r="B39" s="105"/>
      <c r="C39" s="112"/>
      <c r="D39" s="113"/>
      <c r="E39" s="110"/>
      <c r="F39" s="113"/>
    </row>
    <row r="40" spans="2:9" x14ac:dyDescent="0.3">
      <c r="B40" s="106"/>
      <c r="C40" s="114"/>
      <c r="D40" s="115"/>
      <c r="E40" s="116"/>
      <c r="F40" s="115"/>
    </row>
  </sheetData>
  <mergeCells count="13">
    <mergeCell ref="R15:R16"/>
    <mergeCell ref="T15:T16"/>
    <mergeCell ref="U15:U16"/>
    <mergeCell ref="N15:N16"/>
    <mergeCell ref="O15:O16"/>
    <mergeCell ref="P15:P16"/>
    <mergeCell ref="K15:K16"/>
    <mergeCell ref="Q15:Q16"/>
    <mergeCell ref="M15:M16"/>
    <mergeCell ref="B4:F4"/>
    <mergeCell ref="C7:D7"/>
    <mergeCell ref="E7:F7"/>
    <mergeCell ref="L15:L16"/>
  </mergeCells>
  <pageMargins left="0.45" right="0.45" top="0.75" bottom="0.75" header="0.3" footer="0.3"/>
  <pageSetup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9"/>
  <sheetViews>
    <sheetView showGridLines="0" tabSelected="1" topLeftCell="A7" zoomScaleNormal="100" workbookViewId="0">
      <selection activeCell="C26" sqref="C26"/>
    </sheetView>
  </sheetViews>
  <sheetFormatPr defaultRowHeight="14.4" x14ac:dyDescent="0.3"/>
  <cols>
    <col min="1" max="1" width="3.88671875" customWidth="1"/>
    <col min="2" max="2" width="12.6640625" customWidth="1"/>
    <col min="3" max="6" width="20.6640625" customWidth="1"/>
    <col min="8" max="8" width="9.109375" style="43"/>
  </cols>
  <sheetData>
    <row r="2" spans="2:8" ht="23.4" x14ac:dyDescent="0.45">
      <c r="B2" s="12" t="s">
        <v>82</v>
      </c>
    </row>
    <row r="3" spans="2:8" ht="23.4" x14ac:dyDescent="0.45">
      <c r="B3" s="12"/>
    </row>
    <row r="4" spans="2:8" ht="113.25" customHeight="1" x14ac:dyDescent="0.3">
      <c r="B4" s="188" t="s">
        <v>89</v>
      </c>
      <c r="C4" s="188"/>
      <c r="D4" s="188"/>
      <c r="E4" s="188"/>
      <c r="F4" s="188"/>
    </row>
    <row r="5" spans="2:8" ht="6.75" customHeight="1" x14ac:dyDescent="0.3">
      <c r="B5" s="60"/>
      <c r="C5" s="60"/>
      <c r="D5" s="60"/>
      <c r="E5" s="60"/>
      <c r="F5" s="60"/>
    </row>
    <row r="6" spans="2:8" ht="33" customHeight="1" x14ac:dyDescent="0.3">
      <c r="B6" s="188" t="s">
        <v>90</v>
      </c>
      <c r="C6" s="188"/>
      <c r="D6" s="188"/>
      <c r="E6" s="188"/>
      <c r="F6" s="188"/>
    </row>
    <row r="8" spans="2:8" x14ac:dyDescent="0.3">
      <c r="B8" s="124" t="s">
        <v>83</v>
      </c>
      <c r="C8" s="217" t="s">
        <v>172</v>
      </c>
      <c r="D8" s="235"/>
      <c r="E8" s="235"/>
      <c r="F8" s="218"/>
    </row>
    <row r="9" spans="2:8" x14ac:dyDescent="0.3">
      <c r="B9" s="103" t="s">
        <v>84</v>
      </c>
      <c r="C9" s="117" t="s">
        <v>173</v>
      </c>
      <c r="D9" s="110"/>
      <c r="E9" s="120"/>
      <c r="F9" s="111"/>
    </row>
    <row r="10" spans="2:8" x14ac:dyDescent="0.3">
      <c r="B10" s="125" t="s">
        <v>85</v>
      </c>
      <c r="C10" s="228">
        <f>(10000000-100000)*800000/2000000</f>
        <v>3960000</v>
      </c>
      <c r="D10" s="110"/>
      <c r="E10" s="128"/>
      <c r="F10" s="111"/>
    </row>
    <row r="11" spans="2:8" x14ac:dyDescent="0.3">
      <c r="B11" s="126"/>
      <c r="C11" s="112"/>
      <c r="D11" s="110"/>
      <c r="E11" s="110"/>
      <c r="F11" s="111"/>
      <c r="H11" s="165"/>
    </row>
    <row r="12" spans="2:8" x14ac:dyDescent="0.3">
      <c r="B12" s="103"/>
      <c r="C12" s="112"/>
      <c r="D12" s="110"/>
      <c r="E12" s="110"/>
      <c r="F12" s="111"/>
    </row>
    <row r="13" spans="2:8" x14ac:dyDescent="0.3">
      <c r="B13" s="123"/>
      <c r="C13" s="112"/>
      <c r="D13" s="110"/>
      <c r="E13" s="110"/>
      <c r="F13" s="111"/>
    </row>
    <row r="14" spans="2:8" x14ac:dyDescent="0.3">
      <c r="B14" s="126"/>
      <c r="C14" s="112"/>
      <c r="D14" s="122"/>
      <c r="E14" s="110"/>
      <c r="F14" s="113"/>
    </row>
    <row r="15" spans="2:8" x14ac:dyDescent="0.3">
      <c r="B15" s="127"/>
      <c r="C15" s="112"/>
      <c r="D15" s="110"/>
      <c r="E15" s="110"/>
      <c r="F15" s="111"/>
    </row>
    <row r="16" spans="2:8" x14ac:dyDescent="0.3">
      <c r="B16" s="124" t="s">
        <v>83</v>
      </c>
      <c r="C16" s="108" t="s">
        <v>174</v>
      </c>
      <c r="D16" s="129"/>
      <c r="E16" s="129"/>
      <c r="F16" s="109"/>
    </row>
    <row r="17" spans="2:8" x14ac:dyDescent="0.3">
      <c r="B17" s="103" t="s">
        <v>86</v>
      </c>
      <c r="C17" s="228">
        <f>(250000-0)*800000/2000000</f>
        <v>100000</v>
      </c>
      <c r="D17" s="110"/>
      <c r="E17" s="120"/>
      <c r="F17" s="130"/>
    </row>
    <row r="18" spans="2:8" x14ac:dyDescent="0.3">
      <c r="B18" s="125" t="s">
        <v>85</v>
      </c>
      <c r="C18" s="117"/>
      <c r="D18" s="110"/>
      <c r="E18" s="120"/>
      <c r="F18" s="130"/>
    </row>
    <row r="19" spans="2:8" x14ac:dyDescent="0.3">
      <c r="B19" s="125"/>
      <c r="C19" s="112"/>
      <c r="D19" s="110"/>
      <c r="E19" s="110"/>
      <c r="F19" s="121"/>
      <c r="H19" s="165"/>
    </row>
    <row r="20" spans="2:8" x14ac:dyDescent="0.3">
      <c r="B20" s="103"/>
      <c r="C20" s="112"/>
      <c r="D20" s="110"/>
      <c r="E20" s="110"/>
      <c r="F20" s="111"/>
    </row>
    <row r="21" spans="2:8" x14ac:dyDescent="0.3">
      <c r="B21" s="123"/>
      <c r="C21" s="112"/>
      <c r="D21" s="110"/>
      <c r="E21" s="110"/>
      <c r="F21" s="111"/>
    </row>
    <row r="22" spans="2:8" x14ac:dyDescent="0.3">
      <c r="B22" s="126"/>
      <c r="C22" s="112"/>
      <c r="D22" s="122"/>
      <c r="E22" s="110"/>
      <c r="F22" s="113"/>
    </row>
    <row r="23" spans="2:8" x14ac:dyDescent="0.3">
      <c r="B23" s="127"/>
      <c r="C23" s="112"/>
      <c r="D23" s="110"/>
      <c r="E23" s="110"/>
      <c r="F23" s="111"/>
    </row>
    <row r="24" spans="2:8" x14ac:dyDescent="0.3">
      <c r="B24" s="124" t="s">
        <v>83</v>
      </c>
      <c r="C24" s="108" t="s">
        <v>175</v>
      </c>
      <c r="D24" s="129"/>
      <c r="E24" s="129"/>
      <c r="F24" s="109"/>
    </row>
    <row r="25" spans="2:8" x14ac:dyDescent="0.3">
      <c r="B25" s="103" t="s">
        <v>87</v>
      </c>
      <c r="C25" s="117" t="s">
        <v>176</v>
      </c>
      <c r="D25" s="131"/>
      <c r="E25" s="132"/>
      <c r="F25" s="111"/>
    </row>
    <row r="26" spans="2:8" x14ac:dyDescent="0.3">
      <c r="B26" s="125" t="s">
        <v>88</v>
      </c>
      <c r="C26" s="236">
        <f>(3960000+100000+350000)/800000</f>
        <v>5.5125000000000002</v>
      </c>
      <c r="D26" s="131"/>
      <c r="E26" s="131"/>
      <c r="F26" s="111"/>
    </row>
    <row r="27" spans="2:8" x14ac:dyDescent="0.3">
      <c r="B27" s="126"/>
      <c r="C27" s="118"/>
      <c r="D27" s="131"/>
      <c r="E27" s="131"/>
      <c r="F27" s="111"/>
    </row>
    <row r="28" spans="2:8" x14ac:dyDescent="0.3">
      <c r="B28" s="125"/>
      <c r="C28" s="112"/>
      <c r="D28" s="110"/>
      <c r="E28" s="133"/>
      <c r="F28" s="111"/>
    </row>
    <row r="29" spans="2:8" x14ac:dyDescent="0.3">
      <c r="B29" s="123"/>
      <c r="C29" s="112"/>
      <c r="D29" s="110"/>
      <c r="E29" s="110"/>
      <c r="F29" s="111"/>
    </row>
    <row r="30" spans="2:8" x14ac:dyDescent="0.3">
      <c r="B30" s="126"/>
      <c r="C30" s="112"/>
      <c r="D30" s="122"/>
      <c r="E30" s="110"/>
      <c r="F30" s="113"/>
    </row>
    <row r="31" spans="2:8" x14ac:dyDescent="0.3">
      <c r="B31" s="127"/>
      <c r="C31" s="114"/>
      <c r="D31" s="116"/>
      <c r="E31" s="116"/>
      <c r="F31" s="115"/>
    </row>
    <row r="33" spans="3:5" x14ac:dyDescent="0.3">
      <c r="C33" s="155"/>
      <c r="D33" s="155"/>
      <c r="E33" s="155"/>
    </row>
    <row r="34" spans="3:5" x14ac:dyDescent="0.3">
      <c r="C34" s="155"/>
      <c r="D34" s="155"/>
      <c r="E34" s="155"/>
    </row>
    <row r="35" spans="3:5" x14ac:dyDescent="0.3">
      <c r="C35" s="156"/>
      <c r="D35" s="157"/>
      <c r="E35" s="158"/>
    </row>
    <row r="36" spans="3:5" x14ac:dyDescent="0.3">
      <c r="C36" s="156"/>
      <c r="D36" s="157"/>
      <c r="E36" s="158"/>
    </row>
    <row r="37" spans="3:5" x14ac:dyDescent="0.3">
      <c r="C37" s="159"/>
      <c r="D37" s="157"/>
      <c r="E37" s="158"/>
    </row>
    <row r="38" spans="3:5" x14ac:dyDescent="0.3">
      <c r="C38" s="155"/>
      <c r="D38" s="155"/>
      <c r="E38" s="177"/>
    </row>
    <row r="39" spans="3:5" x14ac:dyDescent="0.3">
      <c r="E39" s="162"/>
    </row>
  </sheetData>
  <mergeCells count="3">
    <mergeCell ref="B4:F4"/>
    <mergeCell ref="B6:F6"/>
    <mergeCell ref="C8:F8"/>
  </mergeCells>
  <pageMargins left="0.45" right="0.45" top="0.75" bottom="0.75" header="0.3" footer="0.3"/>
  <pageSetup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2"/>
  <sheetViews>
    <sheetView showGridLines="0" zoomScaleNormal="100" workbookViewId="0"/>
  </sheetViews>
  <sheetFormatPr defaultRowHeight="14.4" x14ac:dyDescent="0.3"/>
  <cols>
    <col min="1" max="1" width="3.33203125" customWidth="1"/>
    <col min="2" max="2" width="2.44140625" customWidth="1"/>
    <col min="3" max="3" width="2.33203125" customWidth="1"/>
    <col min="4" max="4" width="12.44140625" customWidth="1"/>
    <col min="5" max="5" width="51.6640625" customWidth="1"/>
    <col min="6" max="7" width="11.6640625" customWidth="1"/>
    <col min="8" max="8" width="2.6640625" customWidth="1"/>
  </cols>
  <sheetData>
    <row r="1" spans="1:9" x14ac:dyDescent="0.3">
      <c r="B1" s="188"/>
      <c r="C1" s="188"/>
      <c r="D1" s="188"/>
      <c r="E1" s="188"/>
      <c r="F1" s="188"/>
      <c r="G1" s="188"/>
    </row>
    <row r="2" spans="1:9" ht="23.4" x14ac:dyDescent="0.45">
      <c r="B2" s="12" t="s">
        <v>94</v>
      </c>
    </row>
    <row r="3" spans="1:9" ht="15" customHeight="1" x14ac:dyDescent="0.45">
      <c r="B3" s="12"/>
    </row>
    <row r="4" spans="1:9" ht="42.75" customHeight="1" x14ac:dyDescent="0.3">
      <c r="B4" s="188" t="s">
        <v>117</v>
      </c>
      <c r="C4" s="188"/>
      <c r="D4" s="188"/>
      <c r="E4" s="188"/>
      <c r="F4" s="188"/>
      <c r="G4" s="188"/>
    </row>
    <row r="5" spans="1:9" x14ac:dyDescent="0.3">
      <c r="B5" s="64"/>
      <c r="C5" s="169" t="s">
        <v>95</v>
      </c>
      <c r="D5" s="100"/>
      <c r="E5" s="37" t="s">
        <v>6</v>
      </c>
      <c r="F5" s="37">
        <v>250000</v>
      </c>
      <c r="G5" s="37"/>
    </row>
    <row r="6" spans="1:9" x14ac:dyDescent="0.3">
      <c r="B6" s="64"/>
      <c r="C6" s="170" t="s">
        <v>14</v>
      </c>
      <c r="D6" s="101"/>
      <c r="E6" s="37" t="s">
        <v>97</v>
      </c>
      <c r="F6" s="37">
        <v>750000</v>
      </c>
      <c r="G6" s="37"/>
    </row>
    <row r="7" spans="1:9" x14ac:dyDescent="0.3">
      <c r="B7" s="64"/>
      <c r="C7" s="175" t="s">
        <v>96</v>
      </c>
      <c r="D7" s="101"/>
      <c r="E7" s="37" t="s">
        <v>98</v>
      </c>
      <c r="F7" s="37">
        <v>200000</v>
      </c>
      <c r="G7" s="37"/>
    </row>
    <row r="8" spans="1:9" x14ac:dyDescent="0.3">
      <c r="B8" s="64"/>
      <c r="C8" s="170"/>
      <c r="D8" s="101"/>
      <c r="E8" s="37" t="s">
        <v>99</v>
      </c>
      <c r="F8" s="37">
        <v>1500000</v>
      </c>
      <c r="G8" s="37"/>
    </row>
    <row r="9" spans="1:9" x14ac:dyDescent="0.3">
      <c r="B9" s="64"/>
      <c r="C9" s="170"/>
      <c r="D9" s="101"/>
      <c r="E9" s="37"/>
      <c r="F9" s="37"/>
      <c r="G9" s="37">
        <f>SUM(F5:F8)</f>
        <v>2700000</v>
      </c>
    </row>
    <row r="10" spans="1:9" x14ac:dyDescent="0.3">
      <c r="B10" s="64"/>
      <c r="C10" s="170"/>
      <c r="D10" s="101"/>
      <c r="E10" s="37" t="s">
        <v>100</v>
      </c>
      <c r="F10" s="37">
        <v>350000</v>
      </c>
      <c r="G10" s="37"/>
    </row>
    <row r="11" spans="1:9" x14ac:dyDescent="0.3">
      <c r="B11" s="64"/>
      <c r="C11" s="170"/>
      <c r="D11" s="101"/>
      <c r="E11" s="37" t="s">
        <v>101</v>
      </c>
      <c r="F11" s="37">
        <v>1050000</v>
      </c>
      <c r="G11" s="37"/>
    </row>
    <row r="12" spans="1:9" x14ac:dyDescent="0.3">
      <c r="B12" s="64"/>
      <c r="C12" s="170"/>
      <c r="D12" s="101"/>
      <c r="E12" s="37" t="s">
        <v>102</v>
      </c>
      <c r="F12" s="37">
        <v>1300000</v>
      </c>
      <c r="G12" s="37"/>
    </row>
    <row r="13" spans="1:9" x14ac:dyDescent="0.3">
      <c r="B13" s="64"/>
      <c r="C13" s="103"/>
      <c r="D13" s="101"/>
      <c r="E13" s="37"/>
      <c r="F13" s="37"/>
      <c r="G13" s="37">
        <f>SUM(F10:F12)</f>
        <v>2700000</v>
      </c>
    </row>
    <row r="14" spans="1:9" x14ac:dyDescent="0.3">
      <c r="B14" s="64"/>
      <c r="C14" s="172"/>
      <c r="D14" s="107"/>
      <c r="E14" s="37"/>
      <c r="F14" s="37"/>
      <c r="G14" s="37"/>
    </row>
    <row r="15" spans="1:9" x14ac:dyDescent="0.3">
      <c r="A15" s="6"/>
      <c r="B15" s="64"/>
      <c r="C15" s="65"/>
      <c r="D15" s="66"/>
      <c r="E15" s="68"/>
      <c r="F15" s="68"/>
      <c r="G15" s="68"/>
      <c r="H15" s="6"/>
      <c r="I15" s="6"/>
    </row>
    <row r="16" spans="1:9" ht="75" customHeight="1" x14ac:dyDescent="0.3">
      <c r="A16" s="6"/>
      <c r="B16" s="188" t="s">
        <v>118</v>
      </c>
      <c r="C16" s="188"/>
      <c r="D16" s="188"/>
      <c r="E16" s="188"/>
      <c r="F16" s="188"/>
      <c r="G16" s="188"/>
      <c r="H16" s="6"/>
      <c r="I16" s="6"/>
    </row>
    <row r="17" spans="1:10" x14ac:dyDescent="0.3">
      <c r="A17" s="6"/>
      <c r="B17" s="64"/>
      <c r="C17" s="65"/>
      <c r="D17" s="66"/>
      <c r="E17" s="68"/>
      <c r="F17" s="68"/>
      <c r="G17" s="68"/>
      <c r="H17" s="6"/>
      <c r="I17" s="6"/>
    </row>
    <row r="18" spans="1:10" ht="33" customHeight="1" x14ac:dyDescent="0.3">
      <c r="A18" s="6"/>
      <c r="B18" s="188" t="s">
        <v>103</v>
      </c>
      <c r="C18" s="188"/>
      <c r="D18" s="188"/>
      <c r="E18" s="188"/>
      <c r="F18" s="188"/>
      <c r="G18" s="188"/>
      <c r="H18" s="6"/>
      <c r="I18" s="6"/>
    </row>
    <row r="19" spans="1:10" ht="15" thickBot="1" x14ac:dyDescent="0.35"/>
    <row r="20" spans="1:10" x14ac:dyDescent="0.3">
      <c r="C20" s="57"/>
      <c r="D20" s="192" t="s">
        <v>11</v>
      </c>
      <c r="E20" s="194" t="s">
        <v>10</v>
      </c>
      <c r="F20" s="194" t="s">
        <v>7</v>
      </c>
      <c r="G20" s="196" t="s">
        <v>8</v>
      </c>
      <c r="H20" s="190"/>
    </row>
    <row r="21" spans="1:10" ht="15" thickBot="1" x14ac:dyDescent="0.35">
      <c r="C21" s="58"/>
      <c r="D21" s="193"/>
      <c r="E21" s="195"/>
      <c r="F21" s="195"/>
      <c r="G21" s="197"/>
      <c r="H21" s="191"/>
    </row>
    <row r="22" spans="1:10" x14ac:dyDescent="0.3">
      <c r="C22" s="44"/>
      <c r="D22" s="67"/>
      <c r="E22" s="50"/>
      <c r="F22" s="48"/>
      <c r="G22" s="49"/>
      <c r="H22" s="45"/>
    </row>
    <row r="23" spans="1:10" x14ac:dyDescent="0.3">
      <c r="C23" s="44"/>
      <c r="D23" s="67"/>
      <c r="E23" s="52"/>
      <c r="F23" s="48"/>
      <c r="G23" s="49"/>
      <c r="H23" s="45"/>
    </row>
    <row r="24" spans="1:10" x14ac:dyDescent="0.3">
      <c r="C24" s="44"/>
      <c r="D24" s="67"/>
      <c r="E24" s="52"/>
      <c r="F24" s="48"/>
      <c r="G24" s="49"/>
      <c r="H24" s="45"/>
    </row>
    <row r="25" spans="1:10" x14ac:dyDescent="0.3">
      <c r="C25" s="44"/>
      <c r="D25" s="67"/>
      <c r="E25" s="52"/>
      <c r="F25" s="48"/>
      <c r="G25" s="49"/>
      <c r="H25" s="45"/>
    </row>
    <row r="26" spans="1:10" x14ac:dyDescent="0.3">
      <c r="C26" s="44"/>
      <c r="D26" s="51"/>
      <c r="E26" s="52"/>
      <c r="F26" s="48"/>
      <c r="G26" s="49"/>
      <c r="H26" s="45"/>
    </row>
    <row r="27" spans="1:10" x14ac:dyDescent="0.3">
      <c r="C27" s="44"/>
      <c r="D27" s="51"/>
      <c r="E27" s="52"/>
      <c r="F27" s="48"/>
      <c r="G27" s="49"/>
      <c r="H27" s="45"/>
      <c r="J27" s="43"/>
    </row>
    <row r="28" spans="1:10" x14ac:dyDescent="0.3">
      <c r="C28" s="44"/>
      <c r="D28" s="51"/>
      <c r="E28" s="52"/>
      <c r="F28" s="48"/>
      <c r="G28" s="49"/>
      <c r="H28" s="45"/>
      <c r="J28" s="43"/>
    </row>
    <row r="29" spans="1:10" ht="15" thickBot="1" x14ac:dyDescent="0.35">
      <c r="C29" s="46"/>
      <c r="D29" s="53"/>
      <c r="E29" s="54"/>
      <c r="F29" s="55"/>
      <c r="G29" s="56"/>
      <c r="H29" s="47"/>
      <c r="J29" s="43"/>
    </row>
    <row r="30" spans="1:10" x14ac:dyDescent="0.3">
      <c r="J30" s="43"/>
    </row>
    <row r="32" spans="1:10" ht="42.75" customHeight="1" thickBot="1" x14ac:dyDescent="0.35">
      <c r="B32" s="188" t="s">
        <v>104</v>
      </c>
      <c r="C32" s="188"/>
      <c r="D32" s="188"/>
      <c r="E32" s="188"/>
      <c r="F32" s="188"/>
      <c r="G32" s="188"/>
    </row>
    <row r="33" spans="3:8" x14ac:dyDescent="0.3">
      <c r="C33" s="200"/>
      <c r="D33" s="201"/>
      <c r="E33" s="201"/>
      <c r="F33" s="201"/>
      <c r="G33" s="201"/>
      <c r="H33" s="202"/>
    </row>
    <row r="34" spans="3:8" x14ac:dyDescent="0.3">
      <c r="C34" s="203"/>
      <c r="D34" s="204"/>
      <c r="E34" s="204"/>
      <c r="F34" s="204"/>
      <c r="G34" s="204"/>
      <c r="H34" s="205"/>
    </row>
    <row r="35" spans="3:8" x14ac:dyDescent="0.3">
      <c r="C35" s="203"/>
      <c r="D35" s="204"/>
      <c r="E35" s="204"/>
      <c r="F35" s="204"/>
      <c r="G35" s="204"/>
      <c r="H35" s="205"/>
    </row>
    <row r="36" spans="3:8" x14ac:dyDescent="0.3">
      <c r="C36" s="206"/>
      <c r="D36" s="204"/>
      <c r="E36" s="204"/>
      <c r="F36" s="204"/>
      <c r="G36" s="204"/>
      <c r="H36" s="205"/>
    </row>
    <row r="37" spans="3:8" x14ac:dyDescent="0.3">
      <c r="C37" s="203"/>
      <c r="D37" s="204"/>
      <c r="E37" s="204"/>
      <c r="F37" s="204"/>
      <c r="G37" s="204"/>
      <c r="H37" s="205"/>
    </row>
    <row r="38" spans="3:8" x14ac:dyDescent="0.3">
      <c r="C38" s="206"/>
      <c r="D38" s="204"/>
      <c r="E38" s="204"/>
      <c r="F38" s="204"/>
      <c r="G38" s="204"/>
      <c r="H38" s="205"/>
    </row>
    <row r="39" spans="3:8" x14ac:dyDescent="0.3">
      <c r="C39" s="203"/>
      <c r="D39" s="204"/>
      <c r="E39" s="204"/>
      <c r="F39" s="204"/>
      <c r="G39" s="204"/>
      <c r="H39" s="205"/>
    </row>
    <row r="40" spans="3:8" x14ac:dyDescent="0.3">
      <c r="C40" s="203"/>
      <c r="D40" s="204"/>
      <c r="E40" s="204"/>
      <c r="F40" s="204"/>
      <c r="G40" s="204"/>
      <c r="H40" s="205"/>
    </row>
    <row r="41" spans="3:8" x14ac:dyDescent="0.3">
      <c r="C41" s="203"/>
      <c r="D41" s="204"/>
      <c r="E41" s="204"/>
      <c r="F41" s="204"/>
      <c r="G41" s="204"/>
      <c r="H41" s="205"/>
    </row>
    <row r="42" spans="3:8" ht="15" thickBot="1" x14ac:dyDescent="0.35">
      <c r="C42" s="207"/>
      <c r="D42" s="208"/>
      <c r="E42" s="208"/>
      <c r="F42" s="208"/>
      <c r="G42" s="208"/>
      <c r="H42" s="209"/>
    </row>
  </sheetData>
  <mergeCells count="20">
    <mergeCell ref="C42:H42"/>
    <mergeCell ref="C37:H37"/>
    <mergeCell ref="C38:H38"/>
    <mergeCell ref="C39:H39"/>
    <mergeCell ref="C40:H40"/>
    <mergeCell ref="C41:H41"/>
    <mergeCell ref="B1:G1"/>
    <mergeCell ref="C33:H33"/>
    <mergeCell ref="C34:H34"/>
    <mergeCell ref="C35:H35"/>
    <mergeCell ref="C36:H36"/>
    <mergeCell ref="B32:G32"/>
    <mergeCell ref="B4:G4"/>
    <mergeCell ref="D20:D21"/>
    <mergeCell ref="E20:E21"/>
    <mergeCell ref="F20:F21"/>
    <mergeCell ref="G20:G21"/>
    <mergeCell ref="H20:H21"/>
    <mergeCell ref="B16:G16"/>
    <mergeCell ref="B18:G18"/>
  </mergeCells>
  <pageMargins left="0.45" right="0.45" top="0.5" bottom="0.5" header="0.3" footer="0.3"/>
  <pageSetup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54"/>
  <sheetViews>
    <sheetView showGridLines="0" zoomScaleNormal="100" workbookViewId="0"/>
  </sheetViews>
  <sheetFormatPr defaultRowHeight="14.4" x14ac:dyDescent="0.3"/>
  <cols>
    <col min="1" max="1" width="3.88671875" customWidth="1"/>
    <col min="2" max="2" width="16" customWidth="1"/>
    <col min="3" max="5" width="15.6640625" customWidth="1"/>
    <col min="6" max="6" width="3.5546875" customWidth="1"/>
    <col min="7" max="7" width="8.88671875" customWidth="1"/>
    <col min="8" max="9" width="13.109375" customWidth="1"/>
    <col min="10" max="10" width="10.6640625" customWidth="1"/>
  </cols>
  <sheetData>
    <row r="2" spans="2:9" ht="23.4" x14ac:dyDescent="0.45">
      <c r="B2" s="12" t="s">
        <v>105</v>
      </c>
    </row>
    <row r="4" spans="2:9" ht="30" customHeight="1" x14ac:dyDescent="0.3">
      <c r="B4" s="188" t="s">
        <v>119</v>
      </c>
      <c r="C4" s="188"/>
      <c r="D4" s="188"/>
      <c r="E4" s="188"/>
      <c r="F4" s="188"/>
      <c r="G4" s="188"/>
      <c r="H4" s="188"/>
      <c r="I4" s="188"/>
    </row>
    <row r="5" spans="2:9" ht="15" customHeight="1" x14ac:dyDescent="0.3">
      <c r="B5" s="60"/>
      <c r="C5" s="60"/>
      <c r="D5" s="60"/>
      <c r="E5" s="60"/>
      <c r="F5" s="60"/>
      <c r="G5" s="60"/>
      <c r="H5" s="60"/>
      <c r="I5" s="60"/>
    </row>
    <row r="6" spans="2:9" ht="15" customHeight="1" x14ac:dyDescent="0.3">
      <c r="B6" s="188" t="s">
        <v>120</v>
      </c>
      <c r="C6" s="188"/>
      <c r="D6" s="188"/>
      <c r="E6" s="188"/>
      <c r="F6" s="188"/>
      <c r="G6" s="188"/>
      <c r="H6" s="188"/>
      <c r="I6" s="188"/>
    </row>
    <row r="7" spans="2:9" ht="15" customHeight="1" x14ac:dyDescent="0.3">
      <c r="B7" s="60"/>
      <c r="C7" s="60"/>
      <c r="D7" s="60"/>
      <c r="E7" s="60"/>
      <c r="F7" s="60"/>
      <c r="G7" s="60"/>
      <c r="H7" s="60"/>
      <c r="I7" s="60"/>
    </row>
    <row r="8" spans="2:9" ht="32.25" customHeight="1" x14ac:dyDescent="0.3">
      <c r="B8" s="188" t="s">
        <v>122</v>
      </c>
      <c r="C8" s="188"/>
      <c r="D8" s="188"/>
      <c r="E8" s="188"/>
      <c r="F8" s="188"/>
      <c r="G8" s="188"/>
      <c r="H8" s="188"/>
      <c r="I8" s="188"/>
    </row>
    <row r="10" spans="2:9" ht="33.75" customHeight="1" x14ac:dyDescent="0.3">
      <c r="B10" s="188" t="s">
        <v>121</v>
      </c>
      <c r="C10" s="188"/>
      <c r="D10" s="188"/>
      <c r="E10" s="188"/>
      <c r="F10" s="188"/>
      <c r="G10" s="188"/>
      <c r="H10" s="188"/>
      <c r="I10" s="188"/>
    </row>
    <row r="12" spans="2:9" ht="41.4" x14ac:dyDescent="0.3">
      <c r="B12" s="210" t="s">
        <v>39</v>
      </c>
      <c r="C12" s="210"/>
      <c r="D12" s="210"/>
      <c r="E12" s="210"/>
      <c r="G12" s="149" t="s">
        <v>106</v>
      </c>
      <c r="H12" s="150" t="s">
        <v>107</v>
      </c>
      <c r="I12" s="150" t="s">
        <v>108</v>
      </c>
    </row>
    <row r="13" spans="2:9" x14ac:dyDescent="0.3">
      <c r="B13" s="135"/>
      <c r="C13" s="78"/>
      <c r="D13" s="135"/>
      <c r="E13" s="80"/>
      <c r="F13" s="81"/>
      <c r="G13" s="134"/>
      <c r="H13" s="85"/>
      <c r="I13" s="84"/>
    </row>
    <row r="14" spans="2:9" x14ac:dyDescent="0.3">
      <c r="B14" s="138"/>
      <c r="C14" s="90"/>
      <c r="D14" s="138"/>
      <c r="E14" s="92"/>
      <c r="F14" s="81"/>
      <c r="G14" s="178">
        <v>2017</v>
      </c>
      <c r="H14" s="179"/>
      <c r="I14" s="179"/>
    </row>
    <row r="15" spans="2:9" x14ac:dyDescent="0.3">
      <c r="B15" s="136"/>
      <c r="C15" s="83"/>
      <c r="D15" s="136"/>
      <c r="E15" s="85"/>
      <c r="F15" s="81"/>
      <c r="G15" s="178">
        <f>G14+1</f>
        <v>2018</v>
      </c>
      <c r="H15" s="179"/>
      <c r="I15" s="179"/>
    </row>
    <row r="16" spans="2:9" x14ac:dyDescent="0.3">
      <c r="B16" s="138"/>
      <c r="C16" s="90"/>
      <c r="D16" s="138"/>
      <c r="E16" s="92"/>
      <c r="F16" s="81"/>
      <c r="G16" s="178">
        <f t="shared" ref="G16:G23" si="0">G15+1</f>
        <v>2019</v>
      </c>
      <c r="H16" s="179"/>
      <c r="I16" s="179"/>
    </row>
    <row r="17" spans="2:9" x14ac:dyDescent="0.3">
      <c r="B17" s="136"/>
      <c r="C17" s="83"/>
      <c r="D17" s="136"/>
      <c r="E17" s="85"/>
      <c r="F17" s="81"/>
      <c r="G17" s="178">
        <f t="shared" si="0"/>
        <v>2020</v>
      </c>
      <c r="H17" s="179"/>
      <c r="I17" s="179"/>
    </row>
    <row r="18" spans="2:9" x14ac:dyDescent="0.3">
      <c r="B18" s="138"/>
      <c r="C18" s="90"/>
      <c r="D18" s="138"/>
      <c r="E18" s="92"/>
      <c r="F18" s="81"/>
      <c r="G18" s="178">
        <f t="shared" si="0"/>
        <v>2021</v>
      </c>
      <c r="H18" s="179"/>
      <c r="I18" s="179"/>
    </row>
    <row r="19" spans="2:9" x14ac:dyDescent="0.3">
      <c r="B19" s="135"/>
      <c r="C19" s="78"/>
      <c r="D19" s="135"/>
      <c r="E19" s="80"/>
      <c r="F19" s="81"/>
      <c r="G19" s="178">
        <f t="shared" si="0"/>
        <v>2022</v>
      </c>
      <c r="H19" s="179"/>
      <c r="I19" s="179"/>
    </row>
    <row r="20" spans="2:9" x14ac:dyDescent="0.3">
      <c r="B20" s="138"/>
      <c r="C20" s="90"/>
      <c r="D20" s="138"/>
      <c r="E20" s="92"/>
      <c r="F20" s="81"/>
      <c r="G20" s="178">
        <f t="shared" si="0"/>
        <v>2023</v>
      </c>
      <c r="H20" s="179"/>
      <c r="I20" s="179"/>
    </row>
    <row r="21" spans="2:9" x14ac:dyDescent="0.3">
      <c r="B21" s="136"/>
      <c r="C21" s="83"/>
      <c r="D21" s="136"/>
      <c r="E21" s="85"/>
      <c r="F21" s="81"/>
      <c r="G21" s="178">
        <f t="shared" si="0"/>
        <v>2024</v>
      </c>
      <c r="H21" s="179"/>
      <c r="I21" s="179"/>
    </row>
    <row r="22" spans="2:9" x14ac:dyDescent="0.3">
      <c r="B22" s="138"/>
      <c r="C22" s="90"/>
      <c r="D22" s="138"/>
      <c r="E22" s="92"/>
      <c r="F22" s="81"/>
      <c r="G22" s="178">
        <f t="shared" si="0"/>
        <v>2025</v>
      </c>
      <c r="H22" s="179"/>
      <c r="I22" s="179"/>
    </row>
    <row r="23" spans="2:9" x14ac:dyDescent="0.3">
      <c r="B23" s="135"/>
      <c r="C23" s="83"/>
      <c r="D23" s="137"/>
      <c r="E23" s="87"/>
      <c r="F23" s="81"/>
      <c r="G23" s="178">
        <f t="shared" si="0"/>
        <v>2026</v>
      </c>
      <c r="H23" s="179"/>
      <c r="I23" s="179"/>
    </row>
    <row r="24" spans="2:9" x14ac:dyDescent="0.3">
      <c r="B24" s="138"/>
      <c r="C24" s="90"/>
      <c r="D24" s="138"/>
      <c r="E24" s="92"/>
      <c r="F24" s="81"/>
      <c r="G24" s="134"/>
      <c r="H24" s="85"/>
      <c r="I24" s="84"/>
    </row>
    <row r="25" spans="2:9" x14ac:dyDescent="0.3">
      <c r="B25" s="136"/>
      <c r="C25" s="83"/>
      <c r="D25" s="137"/>
      <c r="E25" s="87"/>
      <c r="F25" s="81"/>
      <c r="G25" s="145"/>
      <c r="H25" s="146"/>
      <c r="I25" s="147"/>
    </row>
    <row r="26" spans="2:9" x14ac:dyDescent="0.3">
      <c r="B26" s="139"/>
      <c r="C26" s="83"/>
      <c r="D26" s="141"/>
      <c r="E26" s="87"/>
      <c r="F26" s="81"/>
      <c r="G26" s="148"/>
      <c r="H26" s="146"/>
      <c r="I26" s="147"/>
    </row>
    <row r="27" spans="2:9" x14ac:dyDescent="0.3">
      <c r="B27" s="136"/>
      <c r="C27" s="83"/>
      <c r="D27" s="136"/>
      <c r="E27" s="144"/>
    </row>
    <row r="28" spans="2:9" x14ac:dyDescent="0.3">
      <c r="B28" s="140"/>
      <c r="C28" s="90"/>
      <c r="D28" s="138"/>
      <c r="E28" s="92"/>
    </row>
    <row r="29" spans="2:9" x14ac:dyDescent="0.3">
      <c r="B29" s="135"/>
      <c r="C29" s="78"/>
      <c r="D29" s="142"/>
      <c r="E29" s="80"/>
    </row>
    <row r="30" spans="2:9" x14ac:dyDescent="0.3">
      <c r="B30" s="138"/>
      <c r="C30" s="90"/>
      <c r="D30" s="140"/>
      <c r="E30" s="92"/>
    </row>
    <row r="31" spans="2:9" x14ac:dyDescent="0.3">
      <c r="B31" s="135"/>
      <c r="C31" s="78"/>
      <c r="D31" s="135"/>
      <c r="E31" s="143"/>
    </row>
    <row r="32" spans="2:9" x14ac:dyDescent="0.3">
      <c r="B32" s="140"/>
      <c r="C32" s="90"/>
      <c r="D32" s="138"/>
      <c r="E32" s="92"/>
    </row>
    <row r="33" spans="2:5" x14ac:dyDescent="0.3">
      <c r="B33" s="135"/>
      <c r="C33" s="78"/>
      <c r="D33" s="141"/>
      <c r="E33" s="87"/>
    </row>
    <row r="34" spans="2:5" x14ac:dyDescent="0.3">
      <c r="B34" s="138"/>
      <c r="C34" s="90"/>
      <c r="D34" s="140"/>
      <c r="E34" s="92"/>
    </row>
    <row r="35" spans="2:5" x14ac:dyDescent="0.3">
      <c r="B35" s="136"/>
      <c r="C35" s="83"/>
      <c r="D35" s="135"/>
      <c r="E35" s="143"/>
    </row>
    <row r="36" spans="2:5" x14ac:dyDescent="0.3">
      <c r="B36" s="139"/>
      <c r="C36" s="83"/>
      <c r="D36" s="138"/>
      <c r="E36" s="92"/>
    </row>
    <row r="37" spans="2:5" x14ac:dyDescent="0.3">
      <c r="B37" s="135"/>
      <c r="C37" s="78"/>
      <c r="D37" s="141"/>
      <c r="E37" s="87"/>
    </row>
    <row r="38" spans="2:5" x14ac:dyDescent="0.3">
      <c r="B38" s="138"/>
      <c r="C38" s="90"/>
      <c r="D38" s="140"/>
      <c r="E38" s="92"/>
    </row>
    <row r="39" spans="2:5" x14ac:dyDescent="0.3">
      <c r="B39" s="136"/>
      <c r="C39" s="83"/>
      <c r="D39" s="135"/>
      <c r="E39" s="143"/>
    </row>
    <row r="40" spans="2:5" x14ac:dyDescent="0.3">
      <c r="B40" s="139"/>
      <c r="C40" s="83"/>
      <c r="D40" s="138"/>
      <c r="E40" s="92"/>
    </row>
    <row r="41" spans="2:5" x14ac:dyDescent="0.3">
      <c r="B41" s="135"/>
      <c r="C41" s="78"/>
      <c r="D41" s="141"/>
      <c r="E41" s="87"/>
    </row>
    <row r="42" spans="2:5" x14ac:dyDescent="0.3">
      <c r="B42" s="138"/>
      <c r="C42" s="90"/>
      <c r="D42" s="140"/>
      <c r="E42" s="92"/>
    </row>
    <row r="43" spans="2:5" x14ac:dyDescent="0.3">
      <c r="B43" s="136"/>
      <c r="C43" s="83"/>
      <c r="D43" s="135"/>
      <c r="E43" s="143"/>
    </row>
    <row r="44" spans="2:5" x14ac:dyDescent="0.3">
      <c r="B44" s="139"/>
      <c r="C44" s="83"/>
      <c r="D44" s="138"/>
      <c r="E44" s="92"/>
    </row>
    <row r="45" spans="2:5" x14ac:dyDescent="0.3">
      <c r="B45" s="135"/>
      <c r="C45" s="78"/>
      <c r="D45" s="141"/>
      <c r="E45" s="87"/>
    </row>
    <row r="46" spans="2:5" x14ac:dyDescent="0.3">
      <c r="B46" s="138"/>
      <c r="C46" s="90"/>
      <c r="D46" s="140"/>
      <c r="E46" s="92"/>
    </row>
    <row r="47" spans="2:5" x14ac:dyDescent="0.3">
      <c r="B47" s="136"/>
      <c r="C47" s="83"/>
      <c r="D47" s="135"/>
      <c r="E47" s="143"/>
    </row>
    <row r="48" spans="2:5" x14ac:dyDescent="0.3">
      <c r="B48" s="139"/>
      <c r="C48" s="83"/>
      <c r="D48" s="138"/>
      <c r="E48" s="92"/>
    </row>
    <row r="49" spans="2:5" x14ac:dyDescent="0.3">
      <c r="B49" s="135"/>
      <c r="C49" s="78"/>
      <c r="D49" s="141"/>
      <c r="E49" s="87"/>
    </row>
    <row r="50" spans="2:5" x14ac:dyDescent="0.3">
      <c r="B50" s="138"/>
      <c r="C50" s="90"/>
      <c r="D50" s="140"/>
      <c r="E50" s="92"/>
    </row>
    <row r="51" spans="2:5" x14ac:dyDescent="0.3">
      <c r="B51" s="136"/>
      <c r="C51" s="83"/>
      <c r="D51" s="135"/>
      <c r="E51" s="143"/>
    </row>
    <row r="52" spans="2:5" x14ac:dyDescent="0.3">
      <c r="B52" s="139"/>
      <c r="C52" s="83"/>
      <c r="D52" s="138"/>
      <c r="E52" s="92"/>
    </row>
    <row r="53" spans="2:5" x14ac:dyDescent="0.3">
      <c r="B53" s="135"/>
      <c r="C53" s="78"/>
      <c r="D53" s="141"/>
      <c r="E53" s="87"/>
    </row>
    <row r="54" spans="2:5" x14ac:dyDescent="0.3">
      <c r="B54" s="138"/>
      <c r="C54" s="90"/>
      <c r="D54" s="140"/>
      <c r="E54" s="92"/>
    </row>
  </sheetData>
  <mergeCells count="5">
    <mergeCell ref="B12:E12"/>
    <mergeCell ref="B4:I4"/>
    <mergeCell ref="B10:I10"/>
    <mergeCell ref="B6:I6"/>
    <mergeCell ref="B8:I8"/>
  </mergeCells>
  <printOptions horizontalCentered="1"/>
  <pageMargins left="0.45" right="0.45" top="0.5" bottom="0.5" header="0.3" footer="0.3"/>
  <pageSetup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B26"/>
  <sheetViews>
    <sheetView showGridLines="0" zoomScaleNormal="100" workbookViewId="0"/>
  </sheetViews>
  <sheetFormatPr defaultRowHeight="14.4" x14ac:dyDescent="0.3"/>
  <cols>
    <col min="1" max="1" width="3.6640625" customWidth="1"/>
    <col min="2" max="2" width="115.33203125" customWidth="1"/>
  </cols>
  <sheetData>
    <row r="2" spans="2:2" ht="39.75" customHeight="1" x14ac:dyDescent="0.3">
      <c r="B2" s="154" t="s">
        <v>131</v>
      </c>
    </row>
    <row r="3" spans="2:2" ht="30.75" customHeight="1" x14ac:dyDescent="0.3">
      <c r="B3" s="153" t="s">
        <v>129</v>
      </c>
    </row>
    <row r="4" spans="2:2" x14ac:dyDescent="0.3">
      <c r="B4" s="38"/>
    </row>
    <row r="5" spans="2:2" ht="36.75" customHeight="1" x14ac:dyDescent="0.3">
      <c r="B5" s="59" t="s">
        <v>130</v>
      </c>
    </row>
    <row r="6" spans="2:2" ht="15" customHeight="1" x14ac:dyDescent="0.3">
      <c r="B6" s="59"/>
    </row>
    <row r="7" spans="2:2" ht="15" customHeight="1" x14ac:dyDescent="0.3">
      <c r="B7" s="176" t="s">
        <v>128</v>
      </c>
    </row>
    <row r="8" spans="2:2" ht="15" customHeight="1" x14ac:dyDescent="0.3">
      <c r="B8" s="176"/>
    </row>
    <row r="9" spans="2:2" ht="15" customHeight="1" x14ac:dyDescent="0.3">
      <c r="B9" s="61"/>
    </row>
    <row r="10" spans="2:2" ht="99.9" customHeight="1" x14ac:dyDescent="0.3">
      <c r="B10" s="152"/>
    </row>
    <row r="12" spans="2:2" ht="18" x14ac:dyDescent="0.3">
      <c r="B12" s="59" t="s">
        <v>132</v>
      </c>
    </row>
    <row r="13" spans="2:2" x14ac:dyDescent="0.3">
      <c r="B13" s="61"/>
    </row>
    <row r="14" spans="2:2" ht="99.9" customHeight="1" x14ac:dyDescent="0.3">
      <c r="B14" s="152"/>
    </row>
    <row r="15" spans="2:2" s="6" customFormat="1" ht="15" customHeight="1" x14ac:dyDescent="0.3">
      <c r="B15" s="151"/>
    </row>
    <row r="16" spans="2:2" ht="36" x14ac:dyDescent="0.3">
      <c r="B16" s="59" t="s">
        <v>133</v>
      </c>
    </row>
    <row r="17" spans="2:2" x14ac:dyDescent="0.3">
      <c r="B17" s="61"/>
    </row>
    <row r="18" spans="2:2" ht="99.9" customHeight="1" x14ac:dyDescent="0.3">
      <c r="B18" s="152"/>
    </row>
    <row r="19" spans="2:2" s="6" customFormat="1" x14ac:dyDescent="0.3">
      <c r="B19" s="151"/>
    </row>
    <row r="20" spans="2:2" ht="36" x14ac:dyDescent="0.3">
      <c r="B20" s="59" t="s">
        <v>123</v>
      </c>
    </row>
    <row r="21" spans="2:2" x14ac:dyDescent="0.3">
      <c r="B21" s="61"/>
    </row>
    <row r="22" spans="2:2" ht="99.9" customHeight="1" x14ac:dyDescent="0.3">
      <c r="B22" s="152"/>
    </row>
    <row r="23" spans="2:2" s="6" customFormat="1" x14ac:dyDescent="0.3">
      <c r="B23" s="151"/>
    </row>
    <row r="24" spans="2:2" ht="54" x14ac:dyDescent="0.3">
      <c r="B24" s="59" t="s">
        <v>124</v>
      </c>
    </row>
    <row r="25" spans="2:2" x14ac:dyDescent="0.3">
      <c r="B25" s="61"/>
    </row>
    <row r="26" spans="2:2" ht="99.9" customHeight="1" x14ac:dyDescent="0.3">
      <c r="B26" s="152"/>
    </row>
  </sheetData>
  <hyperlinks>
    <hyperlink ref="B7" r:id="rId1"/>
  </hyperlinks>
  <pageMargins left="0.7" right="0.7" top="1" bottom="0.75" header="0.3" footer="0.3"/>
  <pageSetup scale="6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Problem #1</vt:lpstr>
      <vt:lpstr>Problem #2</vt:lpstr>
      <vt:lpstr>Problem #3</vt:lpstr>
      <vt:lpstr>Problem #4</vt:lpstr>
      <vt:lpstr>Problem #5</vt:lpstr>
      <vt:lpstr>Problem #6</vt:lpstr>
      <vt:lpstr>Problem #7</vt:lpstr>
      <vt:lpstr>Problem #8</vt:lpstr>
      <vt:lpstr>'Cover Sheet'!Print_Area</vt:lpstr>
      <vt:lpstr>'Problem #1'!Print_Area</vt:lpstr>
      <vt:lpstr>'Problem #2'!Print_Area</vt:lpstr>
      <vt:lpstr>'Problem #3'!Print_Area</vt:lpstr>
      <vt:lpstr>'Problem #4'!Print_Area</vt:lpstr>
      <vt:lpstr>'Problem #5'!Print_Area</vt:lpstr>
      <vt:lpstr>'Problem #6'!Print_Area</vt:lpstr>
      <vt:lpstr>'Problem #7'!Print_Area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Michelle</cp:lastModifiedBy>
  <cp:lastPrinted>2017-05-04T04:59:37Z</cp:lastPrinted>
  <dcterms:created xsi:type="dcterms:W3CDTF">2014-02-09T16:57:40Z</dcterms:created>
  <dcterms:modified xsi:type="dcterms:W3CDTF">2017-05-04T16:50:45Z</dcterms:modified>
</cp:coreProperties>
</file>